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data\Impawatt\WP4\"/>
    </mc:Choice>
  </mc:AlternateContent>
  <workbookProtection lockStructure="1"/>
  <bookViews>
    <workbookView xWindow="0" yWindow="0" windowWidth="12870" windowHeight="6570"/>
  </bookViews>
  <sheets>
    <sheet name="INPUTS" sheetId="1" r:id="rId1"/>
    <sheet name="Results" sheetId="4" r:id="rId2"/>
    <sheet name="BACKGROUND_DATA" sheetId="3" r:id="rId3"/>
    <sheet name="METHODS, SOURCES, GUIDE" sheetId="2" r:id="rId4"/>
  </sheets>
  <definedNames>
    <definedName name="dataset1574metaInformation" localSheetId="2">BACKGROUND_DATA!$A$16</definedName>
    <definedName name="dataset5889metaInformation" localSheetId="2">BACKGROUND_DATA!$A$17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4" l="1"/>
  <c r="F28" i="4"/>
  <c r="G28" i="4"/>
  <c r="H28" i="4"/>
  <c r="C78" i="3"/>
  <c r="C77" i="3"/>
  <c r="H22" i="4"/>
  <c r="H23" i="4"/>
  <c r="H24" i="4"/>
  <c r="E22" i="4"/>
  <c r="F22" i="4"/>
  <c r="G22" i="4"/>
  <c r="E23" i="4"/>
  <c r="F23" i="4"/>
  <c r="G23" i="4"/>
  <c r="E24" i="4"/>
  <c r="F24" i="4"/>
  <c r="G24" i="4"/>
  <c r="D23" i="4"/>
  <c r="D24" i="4"/>
  <c r="D22" i="4"/>
  <c r="G25" i="4"/>
  <c r="D25" i="4"/>
  <c r="E25" i="4"/>
  <c r="F25" i="4"/>
  <c r="H25" i="4"/>
  <c r="C25" i="3" l="1"/>
  <c r="E26" i="4"/>
  <c r="F26" i="4"/>
  <c r="G26" i="4"/>
  <c r="H26" i="4"/>
  <c r="D26" i="4"/>
  <c r="F29" i="4"/>
  <c r="E30" i="4"/>
  <c r="G30" i="4"/>
  <c r="F30" i="4"/>
  <c r="D30" i="4"/>
  <c r="E29" i="4"/>
  <c r="H30" i="4"/>
  <c r="G29" i="4"/>
  <c r="D29" i="4"/>
  <c r="H29" i="4"/>
  <c r="D28" i="4" l="1"/>
  <c r="E37" i="1" l="1"/>
  <c r="F37" i="1"/>
  <c r="G37" i="1"/>
  <c r="H37" i="1"/>
  <c r="D37" i="1"/>
  <c r="C16" i="3" l="1"/>
  <c r="C17" i="3"/>
  <c r="C32" i="3"/>
  <c r="L10" i="3" l="1"/>
  <c r="C10" i="3" s="1"/>
  <c r="L15" i="3"/>
  <c r="L13" i="3"/>
  <c r="C13" i="3" s="1"/>
  <c r="L23" i="3"/>
  <c r="L22" i="3"/>
  <c r="C23" i="3" l="1"/>
  <c r="C22" i="3" l="1"/>
  <c r="H22" i="3" s="1"/>
  <c r="C26" i="3" l="1"/>
  <c r="E32" i="4" l="1"/>
  <c r="F32" i="4"/>
  <c r="G32" i="4"/>
  <c r="H32" i="4"/>
  <c r="E33" i="4"/>
  <c r="F33" i="4"/>
  <c r="G33" i="4"/>
  <c r="H33" i="4"/>
  <c r="D33" i="4"/>
  <c r="D32" i="4"/>
  <c r="C33" i="3" l="1"/>
  <c r="C28" i="3"/>
  <c r="C29" i="3"/>
  <c r="G34" i="4" l="1"/>
  <c r="D34" i="4"/>
  <c r="H34" i="4"/>
  <c r="E34" i="4"/>
  <c r="F34" i="4"/>
  <c r="H24" i="3"/>
  <c r="H23" i="3"/>
  <c r="C21" i="3"/>
  <c r="H21" i="3" s="1"/>
  <c r="C20" i="3"/>
  <c r="H20" i="3" s="1"/>
  <c r="C19" i="3"/>
  <c r="H19" i="3" s="1"/>
  <c r="C18" i="3"/>
  <c r="H18" i="3" s="1"/>
  <c r="H17" i="3"/>
  <c r="H16" i="3"/>
  <c r="C15" i="3"/>
  <c r="F15" i="4" s="1"/>
  <c r="C14" i="3"/>
  <c r="H14" i="4" s="1"/>
  <c r="E13" i="4"/>
  <c r="C12" i="3"/>
  <c r="H12" i="4" s="1"/>
  <c r="C11" i="3"/>
  <c r="H11" i="3" s="1"/>
  <c r="H10" i="3"/>
  <c r="C9" i="3"/>
  <c r="H9" i="3" s="1"/>
  <c r="H21" i="4"/>
  <c r="D21" i="4"/>
  <c r="H20" i="4"/>
  <c r="G20" i="4"/>
  <c r="F20" i="4"/>
  <c r="E20" i="4"/>
  <c r="D20" i="4"/>
  <c r="H19" i="4"/>
  <c r="G19" i="4"/>
  <c r="F19" i="4"/>
  <c r="D19" i="4"/>
  <c r="H18" i="4"/>
  <c r="G18" i="4"/>
  <c r="D18" i="4"/>
  <c r="H17" i="4"/>
  <c r="G17" i="4"/>
  <c r="F17" i="4"/>
  <c r="E17" i="4"/>
  <c r="D17" i="4"/>
  <c r="H16" i="4"/>
  <c r="G16" i="4"/>
  <c r="F16" i="4"/>
  <c r="E16" i="4"/>
  <c r="D16" i="4"/>
  <c r="H11" i="4"/>
  <c r="G11" i="4"/>
  <c r="E11" i="4"/>
  <c r="D11" i="4"/>
  <c r="H10" i="4"/>
  <c r="G10" i="4"/>
  <c r="F10" i="4"/>
  <c r="E10" i="4"/>
  <c r="D10" i="4"/>
  <c r="H7" i="4"/>
  <c r="G7" i="4"/>
  <c r="F7" i="4"/>
  <c r="E7" i="4"/>
  <c r="D7" i="4"/>
  <c r="D5" i="4"/>
  <c r="E21" i="4" l="1"/>
  <c r="D9" i="4"/>
  <c r="E14" i="4"/>
  <c r="E18" i="4"/>
  <c r="F21" i="4"/>
  <c r="H9" i="4"/>
  <c r="F11" i="4"/>
  <c r="F36" i="4" s="1"/>
  <c r="F18" i="4"/>
  <c r="E19" i="4"/>
  <c r="G21" i="4"/>
  <c r="F14" i="4"/>
  <c r="H14" i="3"/>
  <c r="G14" i="4"/>
  <c r="D14" i="4"/>
  <c r="E9" i="4"/>
  <c r="F12" i="4"/>
  <c r="H12" i="3"/>
  <c r="F9" i="4"/>
  <c r="G12" i="4"/>
  <c r="G36" i="4" s="1"/>
  <c r="E12" i="4"/>
  <c r="G9" i="4"/>
  <c r="D12" i="4"/>
  <c r="G15" i="4"/>
  <c r="D15" i="4"/>
  <c r="H15" i="4"/>
  <c r="H15" i="3"/>
  <c r="E15" i="4"/>
  <c r="F13" i="4"/>
  <c r="G13" i="4"/>
  <c r="H13" i="3"/>
  <c r="H13" i="4"/>
  <c r="H36" i="4" s="1"/>
  <c r="D13" i="4"/>
  <c r="D36" i="4" l="1"/>
  <c r="E36" i="4"/>
</calcChain>
</file>

<file path=xl/comments1.xml><?xml version="1.0" encoding="utf-8"?>
<comments xmlns="http://schemas.openxmlformats.org/spreadsheetml/2006/main">
  <authors>
    <author>Vares Sirje</author>
  </authors>
  <commentList>
    <comment ref="C25" authorId="0" shapeId="0">
      <text>
        <r>
          <rPr>
            <b/>
            <sz val="9"/>
            <color indexed="81"/>
            <rFont val="Tahoma"/>
            <family val="2"/>
          </rPr>
          <t>Vares Sirje:</t>
        </r>
        <r>
          <rPr>
            <sz val="9"/>
            <color indexed="81"/>
            <rFont val="Tahoma"/>
            <family val="2"/>
          </rPr>
          <t xml:space="preserve">
tällä ei ole enää merkitystä, pitäisikö poistaa?</t>
        </r>
      </text>
    </comment>
  </commentList>
</comments>
</file>

<file path=xl/comments2.xml><?xml version="1.0" encoding="utf-8"?>
<comments xmlns="http://schemas.openxmlformats.org/spreadsheetml/2006/main">
  <authors>
    <author>Vares Sirje</author>
  </authors>
  <commentList>
    <comment ref="D17" authorId="0" shapeId="0">
      <text>
        <r>
          <rPr>
            <b/>
            <sz val="9"/>
            <color indexed="81"/>
            <rFont val="Tahoma"/>
            <family val="2"/>
          </rPr>
          <t>Vares Sirje:</t>
        </r>
        <r>
          <rPr>
            <sz val="9"/>
            <color indexed="81"/>
            <rFont val="Tahoma"/>
            <family val="2"/>
          </rPr>
          <t xml:space="preserve">
it is assumed that 1 ton is 833 litres -&gt; 0,833 m3 and thus 1000 m3 is 1000/0,833= 1200 ton
https://www2.gov.bc.ca/assets/gov/taxes/sales-taxes/publications/conversion-factors-by-fuel.pdf</t>
        </r>
      </text>
    </comment>
    <comment ref="D29" authorId="0" shapeId="0">
      <text>
        <r>
          <rPr>
            <b/>
            <sz val="9"/>
            <color indexed="81"/>
            <rFont val="Tahoma"/>
            <family val="2"/>
          </rPr>
          <t>If you chosen other, then go to the BACKGROUND SHEET and supply unit emission</t>
        </r>
        <r>
          <rPr>
            <sz val="9"/>
            <color indexed="81"/>
            <rFont val="Tahoma"/>
            <family val="2"/>
          </rPr>
          <t xml:space="preserve">
</t>
        </r>
      </text>
    </comment>
    <comment ref="E29" authorId="0" shapeId="0">
      <text>
        <r>
          <rPr>
            <b/>
            <sz val="9"/>
            <color indexed="81"/>
            <rFont val="Tahoma"/>
            <family val="2"/>
          </rPr>
          <t>If you chosen other, then go to the BACKGROUND SHEET and supply unit emission</t>
        </r>
        <r>
          <rPr>
            <sz val="9"/>
            <color indexed="81"/>
            <rFont val="Tahoma"/>
            <family val="2"/>
          </rPr>
          <t xml:space="preserve">
</t>
        </r>
      </text>
    </comment>
    <comment ref="F29" authorId="0" shapeId="0">
      <text>
        <r>
          <rPr>
            <b/>
            <sz val="9"/>
            <color indexed="81"/>
            <rFont val="Tahoma"/>
            <family val="2"/>
          </rPr>
          <t>If you chosen other, then go to the BACKGROUND SHEET and supply unit emission</t>
        </r>
        <r>
          <rPr>
            <sz val="9"/>
            <color indexed="81"/>
            <rFont val="Tahoma"/>
            <family val="2"/>
          </rPr>
          <t xml:space="preserve">
</t>
        </r>
      </text>
    </comment>
    <comment ref="G29" authorId="0" shapeId="0">
      <text>
        <r>
          <rPr>
            <b/>
            <sz val="9"/>
            <color indexed="81"/>
            <rFont val="Tahoma"/>
            <family val="2"/>
          </rPr>
          <t>If you chosen other, then go to the BACKGROUND SHEET and supply unit emission</t>
        </r>
        <r>
          <rPr>
            <sz val="9"/>
            <color indexed="81"/>
            <rFont val="Tahoma"/>
            <family val="2"/>
          </rPr>
          <t xml:space="preserve">
</t>
        </r>
      </text>
    </comment>
    <comment ref="H29" authorId="0" shapeId="0">
      <text>
        <r>
          <rPr>
            <b/>
            <sz val="9"/>
            <color indexed="81"/>
            <rFont val="Tahoma"/>
            <family val="2"/>
          </rPr>
          <t>If you chosen other, then go to the BACKGROUND SHEET and supply unit emission</t>
        </r>
        <r>
          <rPr>
            <sz val="9"/>
            <color indexed="81"/>
            <rFont val="Tahoma"/>
            <family val="2"/>
          </rPr>
          <t xml:space="preserve">
</t>
        </r>
      </text>
    </comment>
  </commentList>
</comments>
</file>

<file path=xl/comments3.xml><?xml version="1.0" encoding="utf-8"?>
<comments xmlns="http://schemas.openxmlformats.org/spreadsheetml/2006/main">
  <authors>
    <author>Vares Sirje</author>
  </authors>
  <commentList>
    <comment ref="G8" authorId="0" shapeId="0">
      <text>
        <r>
          <rPr>
            <sz val="9"/>
            <color indexed="81"/>
            <rFont val="Tahoma"/>
            <family val="2"/>
          </rPr>
          <t xml:space="preserve">
Lower Heating value, Source: Polttoaineluokitus 2018</t>
        </r>
      </text>
    </comment>
    <comment ref="L8" authorId="0" shapeId="0">
      <text>
        <r>
          <rPr>
            <sz val="9"/>
            <color indexed="81"/>
            <rFont val="Tahoma"/>
            <family val="2"/>
          </rPr>
          <t xml:space="preserve">g /MJ or t/TJ
</t>
        </r>
      </text>
    </comment>
    <comment ref="L9" authorId="0" shapeId="0">
      <text>
        <r>
          <rPr>
            <sz val="9"/>
            <color indexed="81"/>
            <rFont val="Tahoma"/>
            <family val="2"/>
          </rPr>
          <t>Sokka, L. Correia, S., Koljonen, T. 2018 Lämmityspolttoaineiden tuotannon elinkaariset kasvihuonekaasupäästöt. VTT Technology 336. 50 s
Taulukko 1. Tarkasteltujen polttoaineiden tuotannon päästöt (JEC - Joint Research
Centre-EUCAR-CONCAWE collaboration, 2014) (g CO2eq./MJ). Turpeen päästöt
Kirkinen ym (2007).</t>
        </r>
      </text>
    </comment>
    <comment ref="L10" authorId="0" shapeId="0">
      <text>
        <r>
          <rPr>
            <sz val="9"/>
            <color indexed="81"/>
            <rFont val="Tahoma"/>
            <family val="2"/>
          </rPr>
          <t xml:space="preserve">Technical Report. NREL/TP-550-38617. Revised June 2007.
M. Deru and P. Torcellini.  Source Energy and Emission Factors for Energy Use in Buildings.
Precombustion factor for gasoline is 417 kg CO2e /litre. Gasoline density is 0,708 kg/litre, so 417/0,708=588 kg/kg.
</t>
        </r>
      </text>
    </comment>
    <comment ref="K11" authorId="0" shapeId="0">
      <text>
        <r>
          <rPr>
            <sz val="9"/>
            <color indexed="81"/>
            <rFont val="Tahoma"/>
            <family val="2"/>
          </rPr>
          <t>residual fuel oil</t>
        </r>
      </text>
    </comment>
    <comment ref="L11" authorId="0" shapeId="0">
      <text>
        <r>
          <rPr>
            <sz val="9"/>
            <color indexed="81"/>
            <rFont val="Tahoma"/>
            <family val="2"/>
          </rPr>
          <t>Sokka, L. Correia, S., Koljonen, T. 2018 Lämmityspolttoaineiden tuotannon elinkaariset kasvihuonekaasupäästöt. VTT Technology 336. 50 s
Taulukko 1. Tarkasteltujen polttoaineiden tuotannon päästöt (JEC - Joint Research
Centre-EUCAR-CONCAWE collaboration, 2014) (g CO2eq./MJ). Turpeen päästöt
Kirkinen ym (2007).</t>
        </r>
      </text>
    </comment>
    <comment ref="M11" authorId="0" shapeId="0">
      <text>
        <r>
          <rPr>
            <sz val="9"/>
            <color indexed="81"/>
            <rFont val="Tahoma"/>
            <family val="2"/>
          </rPr>
          <t>ELCD data - European reference Life-Cycle Database - http://eplca.jrc.ec.europa.eu/ELCD3/index.xhtml</t>
        </r>
      </text>
    </comment>
    <comment ref="L13" authorId="0" shapeId="0">
      <text>
        <r>
          <rPr>
            <sz val="9"/>
            <color indexed="81"/>
            <rFont val="Tahoma"/>
            <family val="2"/>
          </rPr>
          <t>Technical Report. NREL/TP-550-38617. Revised June 2007.
M. Deru and P. Torcellini.  Source Energy and Emission Factors for Energy Use in Buildings.
Precombustion factor for antracite is 97,6 kg CO2e /tonne</t>
        </r>
      </text>
    </comment>
    <comment ref="L14" authorId="0" shapeId="0">
      <text>
        <r>
          <rPr>
            <sz val="9"/>
            <color indexed="81"/>
            <rFont val="Tahoma"/>
            <family val="2"/>
          </rPr>
          <t xml:space="preserve">Sokka, L. Correia, S., Koljonen, T. 2018 Lämmityspolttoaineiden tuotannon elinkaariset kasvihuonekaasupäästöt. VTT Technology 336. 50 s
Taulukko 1. Tarkasteltujen polttoaineiden tuotannon päästöt (JEC - Joint Research Centre-EUCAR-CONCAWE collaboration, 2014) (g CO2eq./MJ). </t>
        </r>
      </text>
    </comment>
    <comment ref="M14" authorId="0" shapeId="0">
      <text>
        <r>
          <rPr>
            <sz val="9"/>
            <color indexed="81"/>
            <rFont val="Tahoma"/>
            <family val="2"/>
          </rPr>
          <t>ELCD data - European reference Life-Cycle Database - http://eplca.jrc.ec.europa.eu/ELCD3/index.xhtml</t>
        </r>
      </text>
    </comment>
    <comment ref="L15" authorId="0" shapeId="0">
      <text>
        <r>
          <rPr>
            <sz val="9"/>
            <color indexed="81"/>
            <rFont val="Tahoma"/>
            <family val="2"/>
          </rPr>
          <t>Technical Report. NREL/TP-550-38617. Revised June 2007.
M. Deru and P. Torcellini.  Source Energy and Emission Factors for Energy Use in Buildings.
Precombustion factor for Lignite is 137 kg CO2e /tonne</t>
        </r>
      </text>
    </comment>
    <comment ref="C16" authorId="0" shapeId="0">
      <text>
        <r>
          <rPr>
            <sz val="9"/>
            <color indexed="81"/>
            <rFont val="Tahoma"/>
            <family val="2"/>
          </rPr>
          <t xml:space="preserve">Acquisition of petrolium coke based on EcoInvent data, European average, 'petroleum coke, at refinery'. (GHG = 0.52136 kg/kg /29,3= 56,199 kg/MJ)
Jungbluth, N. 2007. Erdöl. Sachbilanzen von Energiesystemen. Final report No. 6 ecoinvent data v2.0. Dübendorf and Villigen, CH. Swiss Centre for LCI, PSI
</t>
        </r>
      </text>
    </comment>
    <comment ref="C17" authorId="0" shapeId="0">
      <text>
        <r>
          <rPr>
            <sz val="9"/>
            <color indexed="81"/>
            <rFont val="Tahoma"/>
            <family val="2"/>
          </rPr>
          <t>Acquisition of Coke gas based on EcoInvent  coke oven gas, at plant (GLO). Ecoinvent database version 2.
GHG is 0,024452 kg/MJ
Röder, A. Ch. Bauer, R. Dones 2007. Kohle. Sachbilanzen von Energiesystemen. Final report No. 6 ecoinvent data v2.0. Dübendorf and Villigen, CH. Swiss Centre for LCI, PSI</t>
        </r>
      </text>
    </comment>
    <comment ref="C18" authorId="0" shapeId="0">
      <text>
        <r>
          <rPr>
            <sz val="9"/>
            <color indexed="81"/>
            <rFont val="Tahoma"/>
            <family val="2"/>
          </rPr>
          <t xml:space="preserve">Blast furnace gas is a by-product of blast furnaces that is generated when the iron ore is reduced with coke to metallic iron. 
No allocation is made so far to the acquisition.
</t>
        </r>
      </text>
    </comment>
    <comment ref="L19" authorId="0" shapeId="0">
      <text>
        <r>
          <rPr>
            <sz val="9"/>
            <color indexed="81"/>
            <rFont val="Tahoma"/>
            <family val="2"/>
          </rPr>
          <t>Sokka, L. Correia, S., Koljonen, T. 2018 Lämmityspolttoaineiden tuotannon elinkaariset kasvihuonekaasupäästöt. VTT Technology 336. 50 s
Taulukko 1. Tarkasteltujen polttoaineiden tuotannon päästöt (JEC - Joint Research
Centre-EUCAR-CONCAWE collaboration, 2014) (g CO2eq./MJ). Turpeen päästöt
Kirkinen ym (2007).</t>
        </r>
      </text>
    </comment>
    <comment ref="M19" authorId="0" shapeId="0">
      <text>
        <r>
          <rPr>
            <sz val="9"/>
            <color indexed="81"/>
            <rFont val="Tahoma"/>
            <family val="2"/>
          </rPr>
          <t>ELCD data - European reference Life-Cycle Database - http://eplca.jrc.ec.europa.eu/ELCD3/index.xhtml</t>
        </r>
      </text>
    </comment>
    <comment ref="L20" authorId="0" shapeId="0">
      <text>
        <r>
          <rPr>
            <sz val="9"/>
            <color indexed="81"/>
            <rFont val="Tahoma"/>
            <family val="2"/>
          </rPr>
          <t>Sokka, L. Correia, S., Koljonen, T. 2018 Lämmityspolttoaineiden tuotannon elinkaariset kasvihuonekaasupäästöt. VTT Technology 336. 50 s
Taulukko 1. Tarkasteltujen polttoaineiden tuotannon päästöt (JEC - Joint Research
Centre-EUCAR-CONCAWE collaboration, 2014) (g CO2eq./MJ). Turpeen päästöt
Kirkinen ym (2007).</t>
        </r>
      </text>
    </comment>
    <comment ref="L21" authorId="0" shapeId="0">
      <text>
        <r>
          <rPr>
            <sz val="9"/>
            <color indexed="81"/>
            <rFont val="Tahoma"/>
            <family val="2"/>
          </rPr>
          <t>Sokka, L. Correia, S., Koljonen, T. 2018 Lämmityspolttoaineiden tuotannon elinkaariset kasvihuonekaasupäästöt. VTT Technology 336. 50 s
Taulukko 1. Tarkasteltujen polttoaineiden tuotannon päästöt. Turpeen päästöt  Kirkinen ym (2007). 
Kirkinen, J. (2007). Climate impact of the use of peatland for energy - Land use scenario | Turvemaan energiakäytön lmastovaikutus - Maankäyttö skenaario. Espoo: VTT Tiedotteita - Valtion Teknillinen Tutkimuskeskus. S. 23-24.</t>
        </r>
      </text>
    </comment>
    <comment ref="M21" authorId="0" shapeId="0">
      <text>
        <r>
          <rPr>
            <sz val="9"/>
            <color indexed="81"/>
            <rFont val="Tahoma"/>
            <family val="2"/>
          </rPr>
          <t>ELCD data - European reference Life-Cycle Database - http://eplca.jrc.ec.europa.eu/ELCD3/index.xhtml</t>
        </r>
      </text>
    </comment>
    <comment ref="C22" authorId="0" shapeId="0">
      <text>
        <r>
          <rPr>
            <sz val="9"/>
            <color indexed="81"/>
            <rFont val="Tahoma"/>
            <family val="2"/>
          </rPr>
          <t>Farmed wood ,acquisition, according to the  table 1.7 JRC. Well to tank appendix 2, Version 4a. Summary of energy and GHG balance of individual pathways. 2014. Report EUR 26237 EN</t>
        </r>
      </text>
    </comment>
    <comment ref="L22" authorId="0" shapeId="0">
      <text>
        <r>
          <rPr>
            <sz val="9"/>
            <color indexed="81"/>
            <rFont val="Tahoma"/>
            <family val="2"/>
          </rPr>
          <t>Farmed wood ,acquisition, according to the  table 1.7 JRC. Well to tank appendix 2, Version 4a. Summary of energy and GHG balance of individual pathways. 2014. Report EUR 26237 EN</t>
        </r>
      </text>
    </comment>
    <comment ref="C23" authorId="0" shapeId="0">
      <text>
        <r>
          <rPr>
            <sz val="9"/>
            <color indexed="81"/>
            <rFont val="Tahoma"/>
            <family val="2"/>
          </rPr>
          <t xml:space="preserve">carbon footprint of pine
chemicals derived from crude tall oil (CTO) and it is 740 kg CO2 eq per tonne of CTO distillation product for Europe. Taking into account that LHV is 37 GJ7ton = 740/37=20 t/TJ 
Data based on the report: GREENHOUSE GAS AND ENERGY LIFE CYCLE ASSESSMENT OF PINE CHEMICALS DERIVED FROM CRUDE TALL OIL AND THEIR SUBSTITUTES. Franclin Associates. Submitted to: The American Chemistry Council (ACC) Pine Chemistry Panel. </t>
        </r>
      </text>
    </comment>
    <comment ref="L23" authorId="0" shapeId="0">
      <text>
        <r>
          <rPr>
            <sz val="9"/>
            <color indexed="81"/>
            <rFont val="Tahoma"/>
            <family val="2"/>
          </rPr>
          <t xml:space="preserve">Carbon footprint of pine chemicals derived from crude tall oil (CTO) and it is 740 kg CO2 eq per tonne of CTO distillation product for Europe. Taking into account that LHV is 37 GJ7ton = 740/37=20 t/TJ 
Data based on the report: GREENHOUSE GAS AND ENERGY LIFE CYCLE ASSESSMENT OF PINE CHEMICALS DERIVED FROM CRUDE TALL OIL AND THEIR SUBSTITUTES. Franclin Associates. Submitted to: The American Chemistry Council (ACC) Pine Chemistry Panel. </t>
        </r>
      </text>
    </comment>
    <comment ref="C24" authorId="0" shapeId="0">
      <text>
        <r>
          <rPr>
            <sz val="9"/>
            <color indexed="81"/>
            <rFont val="Tahoma"/>
            <family val="2"/>
          </rPr>
          <t xml:space="preserve">Methanol production,  NG 4000 km, EU prod., rail/road transportation. 
Data based on table 1.5  in JRC report: Well to tank. appendix 2, Version 4a. Summary of energy and GHG balance of individual pathways. 2014. Report EUR 26237 EN </t>
        </r>
      </text>
    </comment>
    <comment ref="L24" authorId="0" shapeId="0">
      <text>
        <r>
          <rPr>
            <sz val="9"/>
            <color indexed="81"/>
            <rFont val="Tahoma"/>
            <family val="2"/>
          </rPr>
          <t xml:space="preserve">Methanol production,  NG 4000 km, EU prod., rail/road transportation. 
Data based on table 1.5  in JRC report: Well to tank. appendix 2, Version 4a. Summary of energy and GHG balance of individual pathways. 2014. Report EUR 26237 EN </t>
        </r>
      </text>
    </comment>
    <comment ref="B25" authorId="0" shapeId="0">
      <text>
        <r>
          <rPr>
            <sz val="9"/>
            <color indexed="81"/>
            <rFont val="Tahoma"/>
            <family val="2"/>
          </rPr>
          <t>It is considered that for geothermal enegry GSHP lenght (geothermal wells) is 500 m. The amount of wells is 500m / 200m. System contains bore, heat pump, pipes (plastic and steel), liquid (37% of bio based ethanol) 600 litre water tank for hot water storage. It is considered that during the 75 year use the amount of ethanol is replaced once.</t>
        </r>
      </text>
    </comment>
    <comment ref="C31" authorId="0" shapeId="0">
      <text>
        <r>
          <rPr>
            <sz val="9"/>
            <color indexed="81"/>
            <rFont val="Tahoma"/>
            <family val="2"/>
          </rPr>
          <t>Wind, onshore 14 g CO2e /kWh, according to the Source: Joshua D. Rhodes, University of Texas at Austin, Energy Institute 2017.
https://cdn.factcheck.org/UploadedFiles/co2-emissions1.jpg</t>
        </r>
      </text>
    </comment>
    <comment ref="C32" authorId="0" shapeId="0">
      <text>
        <r>
          <rPr>
            <sz val="9"/>
            <color indexed="81"/>
            <rFont val="Tahoma"/>
            <family val="2"/>
          </rPr>
          <t xml:space="preserve">Monocrystalline PV panel 45 g CO2e/kWh (Europe)
Polycrystalline PV panel =  37 g CO2e/kWh (Europe) and thin film PV panel 22 g CO2e/kWh (Europe).
Source: V. Fthenakis, H. Kim, Photovoltaics: Life-cycle analyses, solar energy, vol. 85, no. 8, 2011. Saatavissa: https://www.sciencedirect.com/science/arti-cle/pii/S0038092X09002345
</t>
        </r>
      </text>
    </comment>
    <comment ref="C33" authorId="0" shapeId="0">
      <text>
        <r>
          <rPr>
            <sz val="9"/>
            <color indexed="81"/>
            <rFont val="Tahoma"/>
            <family val="2"/>
          </rPr>
          <t>The global median GHG emission intensity of the hydropower reservoirs is 18,5 g CO2e/kWh 
https://www.hydropower.org/greenhouse-gas-emissions</t>
        </r>
      </text>
    </comment>
    <comment ref="B40" authorId="0" shapeId="0">
      <text>
        <r>
          <rPr>
            <sz val="9"/>
            <color indexed="81"/>
            <rFont val="Tahoma"/>
            <family val="2"/>
          </rPr>
          <t xml:space="preserve">electricity / production mix electricity, high voltage, production AT, at grid </t>
        </r>
      </text>
    </comment>
    <comment ref="C69" authorId="0" shapeId="0">
      <text>
        <r>
          <rPr>
            <b/>
            <sz val="9"/>
            <color indexed="81"/>
            <rFont val="Tahoma"/>
            <family val="2"/>
          </rPr>
          <t>Supply better data in case you have been chosen OTHER (emissions) than proposed</t>
        </r>
        <r>
          <rPr>
            <sz val="9"/>
            <color indexed="81"/>
            <rFont val="Tahoma"/>
            <family val="2"/>
          </rPr>
          <t xml:space="preserve">
</t>
        </r>
      </text>
    </comment>
    <comment ref="B76" authorId="0" shapeId="0">
      <text>
        <r>
          <rPr>
            <sz val="9"/>
            <color indexed="81"/>
            <rFont val="Tahoma"/>
            <family val="2"/>
          </rPr>
          <t>Solar thermal collector, type flat CO2e is 39,4 kg CO2e /m2 and tube type collector 54 kg  CO2e/m2
Source: Vares et al. 2019. Impact of renewable energy technologies on the embodied and operational GHG emissions of a nearly zero energy building. Journal of Building Engineering p. 439 - 450</t>
        </r>
      </text>
    </comment>
    <comment ref="C79" authorId="0" shapeId="0">
      <text>
        <r>
          <rPr>
            <b/>
            <sz val="9"/>
            <color indexed="81"/>
            <rFont val="Tahoma"/>
            <family val="2"/>
          </rPr>
          <t>Supply better data in case you have been chosen OTHER (emissions) than proposed</t>
        </r>
        <r>
          <rPr>
            <sz val="9"/>
            <color indexed="81"/>
            <rFont val="Tahoma"/>
            <family val="2"/>
          </rPr>
          <t xml:space="preserve">
</t>
        </r>
      </text>
    </comment>
  </commentList>
</comments>
</file>

<file path=xl/sharedStrings.xml><?xml version="1.0" encoding="utf-8"?>
<sst xmlns="http://schemas.openxmlformats.org/spreadsheetml/2006/main" count="233" uniqueCount="118">
  <si>
    <t>Current</t>
  </si>
  <si>
    <t>Alternative 1</t>
  </si>
  <si>
    <t>Alternative 2</t>
  </si>
  <si>
    <t>Alternative 3</t>
  </si>
  <si>
    <t>Alternative 4</t>
  </si>
  <si>
    <t xml:space="preserve">Define  the annual inputs of energy carriers with the help of the given units </t>
  </si>
  <si>
    <t>Unit</t>
  </si>
  <si>
    <t>Motor gasolin</t>
  </si>
  <si>
    <t>Industry gasolin</t>
  </si>
  <si>
    <t>Heavy fuel oil</t>
  </si>
  <si>
    <t>Waste oils</t>
  </si>
  <si>
    <t>Antracite</t>
  </si>
  <si>
    <t>Brown coal, lignite</t>
  </si>
  <si>
    <t>Coal</t>
  </si>
  <si>
    <t>Coke</t>
  </si>
  <si>
    <t>Blast furnace gas</t>
  </si>
  <si>
    <t>Natural gas</t>
  </si>
  <si>
    <t>Liqufied natural gas</t>
  </si>
  <si>
    <t>Peat</t>
  </si>
  <si>
    <t>Wood, wood pellets, chips, sawdust</t>
  </si>
  <si>
    <t>Tall oil</t>
  </si>
  <si>
    <t>Methanol, turpentine</t>
  </si>
  <si>
    <t>Coke gas</t>
  </si>
  <si>
    <t>Electricity</t>
  </si>
  <si>
    <t>District heat</t>
  </si>
  <si>
    <t>t/a</t>
  </si>
  <si>
    <t>1000 m3/a</t>
  </si>
  <si>
    <t>MWh/a</t>
  </si>
  <si>
    <t>Country</t>
  </si>
  <si>
    <t>%</t>
  </si>
  <si>
    <t>Background data for GHG emissions of alternative energy carriers</t>
  </si>
  <si>
    <t>t/TJ</t>
  </si>
  <si>
    <t>Fossil</t>
  </si>
  <si>
    <t>This Table should be clarified with partners</t>
  </si>
  <si>
    <t>based on wind</t>
  </si>
  <si>
    <t>based on solar energy</t>
  </si>
  <si>
    <r>
      <rPr>
        <b/>
        <sz val="11"/>
        <color theme="1"/>
        <rFont val="Calibri"/>
        <family val="2"/>
        <scheme val="minor"/>
      </rPr>
      <t xml:space="preserve">IMPAWATT tool </t>
    </r>
    <r>
      <rPr>
        <sz val="11"/>
        <color theme="1"/>
        <rFont val="Calibri"/>
        <family val="2"/>
        <scheme val="minor"/>
      </rPr>
      <t xml:space="preserve">calculates the greenhouse gas emissions because of energy use in defined manufacturing / assembly / production systems. </t>
    </r>
  </si>
  <si>
    <t>GHGs,  without biogenic CO2</t>
  </si>
  <si>
    <t>Solar thermal</t>
  </si>
  <si>
    <t>Geothermal energy</t>
  </si>
  <si>
    <t xml:space="preserve"> Electricity, country based average</t>
  </si>
  <si>
    <t>Electricity,  green/distributed</t>
  </si>
  <si>
    <t>System description</t>
  </si>
  <si>
    <t>Fuel or energy type</t>
  </si>
  <si>
    <t>kg CO2e/kWh</t>
  </si>
  <si>
    <t>kg/kWh</t>
  </si>
  <si>
    <t>Lower heating value,
GJ/t</t>
  </si>
  <si>
    <t>ELCD data,
g CO2e/MJ</t>
  </si>
  <si>
    <t>Fuel type</t>
  </si>
  <si>
    <t xml:space="preserve">
g CO2e/MJ</t>
  </si>
  <si>
    <t>t GHGs, t/a</t>
  </si>
  <si>
    <t>District heat supplier based emission</t>
  </si>
  <si>
    <t>based on hydropower</t>
  </si>
  <si>
    <t>Data sources are as follows:</t>
  </si>
  <si>
    <t>Description of the current situation and the intended alternatives (1 - 4) to decsrease GHGs.</t>
  </si>
  <si>
    <t xml:space="preserve">Defined energy carriers and related GHGs </t>
  </si>
  <si>
    <t>Assessed greenhouse gases per category</t>
  </si>
  <si>
    <t>GHGs, t/a</t>
  </si>
  <si>
    <t>Explanation of calculation method, information sources and guideline for use</t>
  </si>
  <si>
    <t xml:space="preserve">Wood </t>
  </si>
  <si>
    <t>Emission factors for the fuel type acquisition</t>
  </si>
  <si>
    <t>GHGs, 
kg/kWh</t>
  </si>
  <si>
    <t>m2</t>
  </si>
  <si>
    <t>collector type</t>
  </si>
  <si>
    <t>Flat plate type collector</t>
  </si>
  <si>
    <t>collector area</t>
  </si>
  <si>
    <t>Total should be 100 %</t>
  </si>
  <si>
    <t>Calculated with the supplier based emission</t>
  </si>
  <si>
    <t xml:space="preserve"> Electricity, country based average or other</t>
  </si>
  <si>
    <t>OTHER current case</t>
  </si>
  <si>
    <t>OTHER, alternative 1</t>
  </si>
  <si>
    <t>OTHER, alternative 2</t>
  </si>
  <si>
    <t>OTHER, alternative 3</t>
  </si>
  <si>
    <t>OTHER, alternative 4</t>
  </si>
  <si>
    <t>Chosen case</t>
  </si>
  <si>
    <t>kg / 500 m/ 1yr</t>
  </si>
  <si>
    <t>Geothermal energy (embodied)</t>
  </si>
  <si>
    <t>Explain shortly the main purpose of the process.</t>
  </si>
  <si>
    <t>District heat CO2e as decleared by the supplier</t>
  </si>
  <si>
    <t xml:space="preserve">  Country</t>
  </si>
  <si>
    <r>
      <rPr>
        <b/>
        <sz val="11"/>
        <color theme="1"/>
        <rFont val="Calibri"/>
        <family val="2"/>
        <scheme val="minor"/>
      </rPr>
      <t>Calculation method</t>
    </r>
    <r>
      <rPr>
        <sz val="11"/>
        <color theme="1"/>
        <rFont val="Calibri"/>
        <family val="2"/>
        <scheme val="minor"/>
      </rPr>
      <t xml:space="preserve"> considers GHG emissions caused by combustion and precombustion because of the acquisition of fuels. The method takes into account the embodied emissions of renewable energy technologies. </t>
    </r>
  </si>
  <si>
    <t>Green /distributed electricity</t>
  </si>
  <si>
    <r>
      <rPr>
        <b/>
        <sz val="11"/>
        <color theme="1"/>
        <rFont val="Calibri"/>
        <family val="2"/>
        <scheme val="minor"/>
      </rPr>
      <t>USER GUIDE:</t>
    </r>
    <r>
      <rPr>
        <sz val="11"/>
        <color theme="1"/>
        <rFont val="Calibri"/>
        <family val="2"/>
        <scheme val="minor"/>
      </rPr>
      <t xml:space="preserve">
    Fill the white cells on the INPUTS sheet. 
    Define the system and its purpose. Explain the current energy demand and the main energy carriers.
    Explain the main ideas to improve. Give alternatives if relevant.
    Define annual energy consumptions by energy carrier type considering the given units 
    for the current situation and alternatives.
    If you use / plan to use solar thermal, define also collector area and type.
    In case of choosing OTHER type, go to BACKGROUND DATA and define  
    embodied GHGs for this type  (gCO2e/m2) (yellow cells).
    If you use / plan to use geothermal energy, tick YES. The emissions will be based on 
    the GHG of chosen electricity.
    For district heat , provide supplier-specific GHG emissions.
    If you use electricity from national grid, define the consumption and the country.
    GHGs of electricity are based on national average values. 
    When more relevant GHG information is available, choose OTHER, go to BACKGROUND,
    and provide data (kg CO2e/kWh) into the yellow cells.
    If you use green electricity, define also the source of energy (%). The sum must be 100%. 
    Open RESULTS sheet. It shows the calculated the GHGs and the differences between 
    alternatives. Compare the alternatives
</t>
    </r>
  </si>
  <si>
    <r>
      <t>GHG emissions for energy carriers based on default values, which are given for stationary combustion in manufacturing industries and construction.  Source: Intergovernmental Panel on Climate Change report from 2006. IPCC 2006. Guidelines for National Greenhouse Gas Inventories. Vol. 2. Energy. 2006. Chapter 2 Stationary combustion (https://www.ipcc-nggip.iges.or.jp/public/2006gl/vol2.html). The Chapter 2, Stationary combustion was corrected in April 2007. The figures include also biogenic CO</t>
    </r>
    <r>
      <rPr>
        <vertAlign val="subscript"/>
        <sz val="11"/>
        <color theme="1"/>
        <rFont val="Calibri"/>
        <family val="2"/>
        <scheme val="minor"/>
      </rPr>
      <t>2</t>
    </r>
    <r>
      <rPr>
        <sz val="11"/>
        <color theme="1"/>
        <rFont val="Calibri"/>
        <family val="2"/>
        <scheme val="minor"/>
      </rPr>
      <t xml:space="preserve"> emissions from wood.  
Lower heating values are based on the Fuel Classification 2018 report by Statistic Finland.</t>
    </r>
  </si>
  <si>
    <r>
      <t xml:space="preserve">GHGs from </t>
    </r>
    <r>
      <rPr>
        <b/>
        <sz val="11"/>
        <color theme="1"/>
        <rFont val="Calibri"/>
        <family val="2"/>
        <scheme val="minor"/>
      </rPr>
      <t>fuel acquisition</t>
    </r>
    <r>
      <rPr>
        <sz val="11"/>
        <color theme="1"/>
        <rFont val="Calibri"/>
        <family val="2"/>
        <scheme val="minor"/>
      </rPr>
      <t xml:space="preserve"> are mainly based on the literature survey by Sokka, L. Correia, S., Koljonen, T. 2018 'Lifecycle greenhouse gas emissions from heating fuel production' (Lämmityspolttoaineiden tuotannon elinkaariset kasvihuonekaasupäästöt'). VTT Technology 336. 50 s (in Finnish)
Acquisition of </t>
    </r>
    <r>
      <rPr>
        <b/>
        <sz val="11"/>
        <color theme="1"/>
        <rFont val="Calibri"/>
        <family val="2"/>
        <scheme val="minor"/>
      </rPr>
      <t>petrolium coke</t>
    </r>
    <r>
      <rPr>
        <sz val="11"/>
        <color theme="1"/>
        <rFont val="Calibri"/>
        <family val="2"/>
        <scheme val="minor"/>
      </rPr>
      <t xml:space="preserve"> base on EcoInvent data, European average, 'petroleum coke, at refinery'. Jungbluth, N. 2007. Erdöl. Sachbilanzen von Energiesystemen. Final report No. 6 ecoinvent data v2.0. Dübendorf and Villigen, CH. Swiss Centre for LCI, PSI
Acquisition of c</t>
    </r>
    <r>
      <rPr>
        <b/>
        <sz val="11"/>
        <color theme="1"/>
        <rFont val="Calibri"/>
        <family val="2"/>
        <scheme val="minor"/>
      </rPr>
      <t>oke gas</t>
    </r>
    <r>
      <rPr>
        <sz val="11"/>
        <color theme="1"/>
        <rFont val="Calibri"/>
        <family val="2"/>
        <scheme val="minor"/>
      </rPr>
      <t xml:space="preserve"> is based on EcoInvent  coke oven gas, at plant (GLO). Ecoinvent database version 2. 
Röder, A. Ch. Bauer, R. Dones 2007. Kohle. Sachbilanzen von Energiesystemen. Final report No. 6 ecoinvent data v2.0. Dübendorf and Villigen, CH. Swiss Centre for LCI, PSI      
GHGs from the acquisitiob of </t>
    </r>
    <r>
      <rPr>
        <b/>
        <sz val="11"/>
        <color theme="1"/>
        <rFont val="Calibri"/>
        <family val="2"/>
        <scheme val="minor"/>
      </rPr>
      <t>wood</t>
    </r>
    <r>
      <rPr>
        <sz val="11"/>
        <color theme="1"/>
        <rFont val="Calibri"/>
        <family val="2"/>
        <scheme val="minor"/>
      </rPr>
      <t xml:space="preserve"> (Farmed wood) are based on JRC. Well to tank appendix 2, Version 4a. Summary of energy and GHG balance of individual pathways. 2014. Report EUR 26237 EN (Table 1.7)
GHG of </t>
    </r>
    <r>
      <rPr>
        <b/>
        <sz val="11"/>
        <color theme="1"/>
        <rFont val="Calibri"/>
        <family val="2"/>
        <scheme val="minor"/>
      </rPr>
      <t>Tall oil</t>
    </r>
    <r>
      <rPr>
        <sz val="11"/>
        <color theme="1"/>
        <rFont val="Calibri"/>
        <family val="2"/>
        <scheme val="minor"/>
      </rPr>
      <t xml:space="preserve"> base on carbon footprint of pine chemicals derived from crude tall oil. LHV is assumed to be 37 GJ/ton  (according to the Fuel Classification 2018 report by Statistic Finland). Source: Ggrenhouse gas and energy life cycle assessment chemicals derived from crude tall oil and their substitutes. Franklin Associates. Submitted to: The American Chemistry Council (ACC) Pine Chemistry Panel.
GHGs of</t>
    </r>
    <r>
      <rPr>
        <b/>
        <sz val="11"/>
        <color theme="1"/>
        <rFont val="Calibri"/>
        <family val="2"/>
        <scheme val="minor"/>
      </rPr>
      <t xml:space="preserve"> methanol</t>
    </r>
    <r>
      <rPr>
        <sz val="11"/>
        <color theme="1"/>
        <rFont val="Calibri"/>
        <family val="2"/>
        <scheme val="minor"/>
      </rPr>
      <t xml:space="preserve"> production are based on JRC report: Well to tank. appendix 2, Version 4a. Summary of energy and GHG balance of individual pathways. 2014. Report EUR 26237 EN (Table 1.5)
GHGs of </t>
    </r>
    <r>
      <rPr>
        <b/>
        <sz val="11"/>
        <color theme="1"/>
        <rFont val="Calibri"/>
        <family val="2"/>
        <scheme val="minor"/>
      </rPr>
      <t>PV panels</t>
    </r>
    <r>
      <rPr>
        <sz val="11"/>
        <color theme="1"/>
        <rFont val="Calibri"/>
        <family val="2"/>
        <scheme val="minor"/>
      </rPr>
      <t xml:space="preserve"> are based on V. Fthenakis, H. Kim, Photovoltaics: Life-cycle analyses, solar energy, vol. 85, no. 8, 2011. Saatavissa: https://www.sciencedirect.com/science/arti-cle/pii/S0038092X09002345
GHGs of </t>
    </r>
    <r>
      <rPr>
        <b/>
        <sz val="11"/>
        <color theme="1"/>
        <rFont val="Calibri"/>
        <family val="2"/>
        <scheme val="minor"/>
      </rPr>
      <t xml:space="preserve">solar collectors </t>
    </r>
    <r>
      <rPr>
        <sz val="11"/>
        <color theme="1"/>
        <rFont val="Calibri"/>
        <family val="2"/>
        <scheme val="minor"/>
      </rPr>
      <t xml:space="preserve">are based on Solar thermal 0.010 kg/kWh calculated according to the Source: Vares et al. 2019. Impact of renewable energy technologies on the embodied and operational GHG emissions of a nearly zero energy building. Journal of Building Engineering p. 439 - 450. The service life of the collector assumed to be 30 year.  
GHGs of </t>
    </r>
    <r>
      <rPr>
        <b/>
        <sz val="11"/>
        <color theme="1"/>
        <rFont val="Calibri"/>
        <family val="2"/>
        <scheme val="minor"/>
      </rPr>
      <t>Wind</t>
    </r>
    <r>
      <rPr>
        <sz val="11"/>
        <color theme="1"/>
        <rFont val="Calibri"/>
        <family val="2"/>
        <scheme val="minor"/>
      </rPr>
      <t xml:space="preserve">, onshore are based on the Source: Joshua D. Rhodes, University of Texas at Austin, Energy Institute 2017  (https://cdn.factcheck.org/UploadedFiles/co2-emissions1.jpg).
CO2e for </t>
    </r>
    <r>
      <rPr>
        <b/>
        <sz val="11"/>
        <color theme="1"/>
        <rFont val="Calibri"/>
        <family val="2"/>
        <scheme val="minor"/>
      </rPr>
      <t>hydropower</t>
    </r>
    <r>
      <rPr>
        <sz val="11"/>
        <color theme="1"/>
        <rFont val="Calibri"/>
        <family val="2"/>
        <scheme val="minor"/>
      </rPr>
      <t xml:space="preserve"> base on the global median GHG emission intensity of the hydropower reservoirs.</t>
    </r>
  </si>
  <si>
    <t>Austria</t>
  </si>
  <si>
    <t>Belgium</t>
  </si>
  <si>
    <t>Bulgaria</t>
  </si>
  <si>
    <t>Croatia</t>
  </si>
  <si>
    <t>Cyprus</t>
  </si>
  <si>
    <t>Czech Republic</t>
  </si>
  <si>
    <t>Denmark</t>
  </si>
  <si>
    <t>Estonia</t>
  </si>
  <si>
    <t>Finland</t>
  </si>
  <si>
    <t>France</t>
  </si>
  <si>
    <t>Germany</t>
  </si>
  <si>
    <t>Greece</t>
  </si>
  <si>
    <t>Hungary</t>
  </si>
  <si>
    <t>Ireland</t>
  </si>
  <si>
    <t>Italy</t>
  </si>
  <si>
    <t>Latvia</t>
  </si>
  <si>
    <t>Lithuania</t>
  </si>
  <si>
    <t>Luxembourg</t>
  </si>
  <si>
    <t>Malta</t>
  </si>
  <si>
    <t>Netherlands</t>
  </si>
  <si>
    <t>Poland</t>
  </si>
  <si>
    <t>Portugal</t>
  </si>
  <si>
    <t>Romania</t>
  </si>
  <si>
    <t>EU-28</t>
  </si>
  <si>
    <t>United Kingdom</t>
  </si>
  <si>
    <t>Sweden</t>
  </si>
  <si>
    <t>Spain</t>
  </si>
  <si>
    <t>Slovenia</t>
  </si>
  <si>
    <t xml:space="preserve">GHG values of electricity are based on CoM Default Emission Factors for the Member States of the European Union. Dataset. Version 2017. Authors Koffi B, Cerutti A, Duerr M, Iancu A, Kona A, Janssens-Maenhout G. .Developed by the Joint Research Centre of the European Commission. https://cidportal.jrc.ec.europa.eu/ftp/jrc-opendata/COM-EF/dataset/comw/JRC-CoM-EF-CoMW-EF-2017.pdf. Data is based on Table 6 (LCA approach) calculated as average for years 2011, 2012 and 2013. </t>
  </si>
  <si>
    <t>Slovak Republik</t>
  </si>
  <si>
    <t>kg CO2e/m2, 1 yr</t>
  </si>
  <si>
    <t>Explain the current situation and the main ideas to improve energy-efficiency and lower GHGs.  CURRENT: Explain the total energy demand of the system and main energy carriers. 
ALTERNATIVES: Explain the intended alternatives (1 - 4) to decrease GHGs. The improvements can be based on improved energy-efficiency, increased use of near-by renewables, change of fuels, or shifting to green electricity.</t>
  </si>
  <si>
    <t>Tube type collector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</si>
</sst>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
    <numFmt numFmtId="166" formatCode="0.0"/>
  </numFmts>
  <fonts count="21" x14ac:knownFonts="1">
    <font>
      <sz val="11"/>
      <color theme="1"/>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sz val="9"/>
      <color indexed="81"/>
      <name val="Tahoma"/>
      <family val="2"/>
    </font>
    <font>
      <b/>
      <sz val="9"/>
      <color indexed="81"/>
      <name val="Tahoma"/>
      <family val="2"/>
    </font>
    <font>
      <sz val="11"/>
      <color rgb="FFFF0000"/>
      <name val="Calibri"/>
      <family val="2"/>
      <scheme val="minor"/>
    </font>
    <font>
      <b/>
      <sz val="11"/>
      <color rgb="FF006100"/>
      <name val="Calibri"/>
      <family val="2"/>
      <scheme val="minor"/>
    </font>
    <font>
      <vertAlign val="subscript"/>
      <sz val="11"/>
      <color theme="1"/>
      <name val="Calibri"/>
      <family val="2"/>
      <scheme val="minor"/>
    </font>
    <font>
      <sz val="10"/>
      <color theme="1"/>
      <name val="Calibri"/>
      <family val="2"/>
      <scheme val="minor"/>
    </font>
    <font>
      <sz val="11"/>
      <name val="Calibri"/>
      <family val="2"/>
      <scheme val="minor"/>
    </font>
    <font>
      <b/>
      <sz val="11"/>
      <name val="Calibri"/>
      <family val="2"/>
      <scheme val="minor"/>
    </font>
    <font>
      <sz val="11"/>
      <color rgb="FF9C6500"/>
      <name val="Calibri"/>
      <family val="2"/>
      <scheme val="minor"/>
    </font>
    <font>
      <sz val="10"/>
      <color rgb="FF000000"/>
      <name val="Trebuchet MS"/>
      <family val="2"/>
    </font>
    <font>
      <sz val="8"/>
      <color rgb="FF000000"/>
      <name val="Segoe UI"/>
      <family val="2"/>
    </font>
    <font>
      <sz val="11"/>
      <color rgb="FFC6EFCE"/>
      <name val="Calibri"/>
      <family val="2"/>
      <scheme val="minor"/>
    </font>
    <font>
      <sz val="11"/>
      <color rgb="FFFFFFCC"/>
      <name val="Calibri"/>
      <family val="2"/>
      <scheme val="minor"/>
    </font>
    <font>
      <sz val="14"/>
      <color rgb="FF006100"/>
      <name val="Calibri"/>
      <family val="2"/>
      <scheme val="minor"/>
    </font>
    <font>
      <b/>
      <sz val="14"/>
      <color theme="1"/>
      <name val="Calibri"/>
      <family val="2"/>
      <scheme val="minor"/>
    </font>
  </fonts>
  <fills count="8">
    <fill>
      <patternFill patternType="none"/>
    </fill>
    <fill>
      <patternFill patternType="gray125"/>
    </fill>
    <fill>
      <patternFill patternType="solid">
        <fgColor rgb="FFC6EFCE"/>
      </patternFill>
    </fill>
    <fill>
      <patternFill patternType="solid">
        <fgColor rgb="FFFFFFCC"/>
      </patternFill>
    </fill>
    <fill>
      <patternFill patternType="solid">
        <fgColor theme="9"/>
      </patternFill>
    </fill>
    <fill>
      <patternFill patternType="solid">
        <fgColor theme="0"/>
        <bgColor indexed="64"/>
      </patternFill>
    </fill>
    <fill>
      <patternFill patternType="solid">
        <fgColor theme="2"/>
        <bgColor indexed="64"/>
      </patternFill>
    </fill>
    <fill>
      <patternFill patternType="solid">
        <fgColor rgb="FFFFEB9C"/>
      </patternFill>
    </fill>
  </fills>
  <borders count="43">
    <border>
      <left/>
      <right/>
      <top/>
      <bottom/>
      <diagonal/>
    </border>
    <border>
      <left style="thin">
        <color rgb="FFB2B2B2"/>
      </left>
      <right style="thin">
        <color rgb="FFB2B2B2"/>
      </right>
      <top style="thin">
        <color rgb="FFB2B2B2"/>
      </top>
      <bottom style="thin">
        <color rgb="FFB2B2B2"/>
      </bottom>
      <diagonal/>
    </border>
    <border>
      <left style="thin">
        <color theme="9" tint="-0.249977111117893"/>
      </left>
      <right style="thin">
        <color theme="9" tint="-0.249977111117893"/>
      </right>
      <top/>
      <bottom style="thin">
        <color theme="9" tint="-0.249977111117893"/>
      </bottom>
      <diagonal/>
    </border>
    <border>
      <left style="thin">
        <color theme="9" tint="-0.249977111117893"/>
      </left>
      <right style="thin">
        <color theme="9" tint="-0.249977111117893"/>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top style="thin">
        <color theme="9" tint="-0.249977111117893"/>
      </top>
      <bottom/>
      <diagonal/>
    </border>
    <border>
      <left/>
      <right style="thin">
        <color theme="9" tint="-0.249977111117893"/>
      </right>
      <top style="thin">
        <color theme="9" tint="-0.249977111117893"/>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n">
        <color theme="9" tint="-0.24994659260841701"/>
      </right>
      <top style="thin">
        <color theme="9" tint="-0.24994659260841701"/>
      </top>
      <bottom/>
      <diagonal/>
    </border>
    <border>
      <left style="thin">
        <color theme="9" tint="-0.24994659260841701"/>
      </left>
      <right style="thin">
        <color theme="9" tint="-0.24994659260841701"/>
      </right>
      <top/>
      <bottom/>
      <diagonal/>
    </border>
    <border>
      <left style="thin">
        <color theme="9" tint="-0.24994659260841701"/>
      </left>
      <right style="thin">
        <color theme="9" tint="-0.24994659260841701"/>
      </right>
      <top/>
      <bottom style="thin">
        <color theme="9" tint="-0.24994659260841701"/>
      </bottom>
      <diagonal/>
    </border>
    <border>
      <left style="thin">
        <color theme="9" tint="-0.24994659260841701"/>
      </left>
      <right/>
      <top style="thin">
        <color theme="9" tint="-0.24994659260841701"/>
      </top>
      <bottom/>
      <diagonal/>
    </border>
    <border>
      <left style="thin">
        <color theme="9" tint="-0.24994659260841701"/>
      </left>
      <right/>
      <top/>
      <bottom style="thin">
        <color theme="9" tint="-0.24994659260841701"/>
      </bottom>
      <diagonal/>
    </border>
    <border>
      <left/>
      <right/>
      <top style="thin">
        <color theme="9" tint="-0.249977111117893"/>
      </top>
      <bottom/>
      <diagonal/>
    </border>
    <border>
      <left style="thin">
        <color theme="9" tint="-0.249977111117893"/>
      </left>
      <right/>
      <top/>
      <bottom style="thin">
        <color theme="9"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theme="9" tint="-0.249977111117893"/>
      </right>
      <top/>
      <bottom style="thin">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right/>
      <top/>
      <bottom style="thin">
        <color indexed="64"/>
      </bottom>
      <diagonal/>
    </border>
    <border>
      <left style="thin">
        <color theme="9" tint="-0.249977111117893"/>
      </left>
      <right style="thin">
        <color theme="9" tint="-0.249977111117893"/>
      </right>
      <top/>
      <bottom style="thin">
        <color indexed="64"/>
      </bottom>
      <diagonal/>
    </border>
    <border>
      <left style="thin">
        <color theme="9" tint="-0.24994659260841701"/>
      </left>
      <right style="thin">
        <color rgb="FFB2B2B2"/>
      </right>
      <top/>
      <bottom style="thin">
        <color theme="9" tint="-0.24994659260841701"/>
      </bottom>
      <diagonal/>
    </border>
    <border>
      <left style="thin">
        <color rgb="FFB2B2B2"/>
      </left>
      <right style="thin">
        <color rgb="FFB2B2B2"/>
      </right>
      <top/>
      <bottom style="thin">
        <color theme="9" tint="-0.24994659260841701"/>
      </bottom>
      <diagonal/>
    </border>
    <border>
      <left style="thin">
        <color theme="9" tint="-0.24994659260841701"/>
      </left>
      <right style="thin">
        <color rgb="FFB2B2B2"/>
      </right>
      <top style="thin">
        <color theme="9" tint="-0.24994659260841701"/>
      </top>
      <bottom/>
      <diagonal/>
    </border>
    <border>
      <left style="thin">
        <color rgb="FFB2B2B2"/>
      </left>
      <right style="thin">
        <color theme="9" tint="-0.24994659260841701"/>
      </right>
      <top/>
      <bottom style="thin">
        <color theme="9" tint="-0.24994659260841701"/>
      </bottom>
      <diagonal/>
    </border>
    <border>
      <left style="thin">
        <color theme="9" tint="-0.249977111117893"/>
      </left>
      <right/>
      <top/>
      <bottom/>
      <diagonal/>
    </border>
    <border>
      <left/>
      <right/>
      <top style="thin">
        <color indexed="64"/>
      </top>
      <bottom/>
      <diagonal/>
    </border>
    <border>
      <left/>
      <right style="thin">
        <color indexed="64"/>
      </right>
      <top style="thin">
        <color indexed="64"/>
      </top>
      <bottom/>
      <diagonal/>
    </border>
    <border>
      <left style="thin">
        <color theme="9" tint="-0.24994659260841701"/>
      </left>
      <right style="thin">
        <color rgb="FFB2B2B2"/>
      </right>
      <top style="thin">
        <color theme="9" tint="-0.24994659260841701"/>
      </top>
      <bottom style="thin">
        <color theme="9" tint="-0.24994659260841701"/>
      </bottom>
      <diagonal/>
    </border>
    <border>
      <left style="thin">
        <color rgb="FFB2B2B2"/>
      </left>
      <right style="thin">
        <color rgb="FFB2B2B2"/>
      </right>
      <top style="thin">
        <color theme="9" tint="-0.24994659260841701"/>
      </top>
      <bottom style="thin">
        <color theme="9" tint="-0.24994659260841701"/>
      </bottom>
      <diagonal/>
    </border>
    <border>
      <left style="thin">
        <color rgb="FFB2B2B2"/>
      </left>
      <right style="thin">
        <color theme="9" tint="-0.24994659260841701"/>
      </right>
      <top style="thin">
        <color theme="9" tint="-0.24994659260841701"/>
      </top>
      <bottom style="thin">
        <color theme="9" tint="-0.24994659260841701"/>
      </bottom>
      <diagonal/>
    </border>
  </borders>
  <cellStyleXfs count="6">
    <xf numFmtId="0" fontId="0" fillId="0" borderId="0"/>
    <xf numFmtId="0" fontId="2" fillId="2" borderId="0" applyNumberFormat="0" applyBorder="0" applyAlignment="0" applyProtection="0"/>
    <xf numFmtId="0" fontId="1" fillId="3" borderId="1" applyNumberFormat="0" applyFont="0" applyAlignment="0" applyProtection="0"/>
    <xf numFmtId="0" fontId="4" fillId="4" borderId="0" applyNumberFormat="0" applyBorder="0" applyAlignment="0" applyProtection="0"/>
    <xf numFmtId="9" fontId="1" fillId="0" borderId="0" applyFont="0" applyFill="0" applyBorder="0" applyAlignment="0" applyProtection="0"/>
    <xf numFmtId="0" fontId="14" fillId="7" borderId="0" applyNumberFormat="0" applyBorder="0" applyAlignment="0" applyProtection="0"/>
  </cellStyleXfs>
  <cellXfs count="186">
    <xf numFmtId="0" fontId="0" fillId="0" borderId="0" xfId="0"/>
    <xf numFmtId="0" fontId="0" fillId="0" borderId="2" xfId="0" applyBorder="1" applyAlignment="1">
      <alignment horizontal="center"/>
    </xf>
    <xf numFmtId="0" fontId="0" fillId="0" borderId="0" xfId="0" applyAlignment="1">
      <alignment horizontal="center"/>
    </xf>
    <xf numFmtId="0" fontId="0" fillId="0" borderId="0" xfId="0" applyAlignment="1">
      <alignment horizontal="left"/>
    </xf>
    <xf numFmtId="0" fontId="0" fillId="5" borderId="0" xfId="0" applyFill="1" applyBorder="1"/>
    <xf numFmtId="0" fontId="3" fillId="5" borderId="0" xfId="0" applyFont="1" applyFill="1" applyBorder="1"/>
    <xf numFmtId="0" fontId="0" fillId="5" borderId="0" xfId="0" applyFill="1" applyBorder="1" applyAlignment="1">
      <alignment horizontal="center" vertical="center"/>
    </xf>
    <xf numFmtId="0" fontId="2" fillId="5" borderId="0" xfId="1" applyFill="1" applyBorder="1" applyAlignment="1">
      <alignment vertical="center"/>
    </xf>
    <xf numFmtId="0" fontId="0" fillId="5" borderId="0" xfId="0" applyFill="1" applyBorder="1" applyAlignment="1">
      <alignment vertical="center"/>
    </xf>
    <xf numFmtId="0" fontId="5" fillId="5" borderId="0" xfId="0" applyFont="1" applyFill="1" applyBorder="1" applyAlignment="1">
      <alignment vertical="center"/>
    </xf>
    <xf numFmtId="0" fontId="5" fillId="5" borderId="0" xfId="0" applyFont="1" applyFill="1" applyBorder="1"/>
    <xf numFmtId="0" fontId="11" fillId="5" borderId="0" xfId="0" applyFont="1" applyFill="1" applyBorder="1" applyAlignment="1">
      <alignment horizontal="right" vertical="center"/>
    </xf>
    <xf numFmtId="0" fontId="11" fillId="5" borderId="0" xfId="0" applyFont="1" applyFill="1" applyBorder="1" applyAlignment="1">
      <alignment horizontal="left" vertical="center"/>
    </xf>
    <xf numFmtId="0" fontId="0" fillId="5" borderId="6" xfId="0" applyFill="1" applyBorder="1" applyAlignment="1">
      <alignment vertical="center"/>
    </xf>
    <xf numFmtId="0" fontId="3" fillId="5" borderId="7" xfId="0" applyFont="1" applyFill="1" applyBorder="1" applyAlignment="1">
      <alignment vertical="center"/>
    </xf>
    <xf numFmtId="0" fontId="0" fillId="5" borderId="6" xfId="0" applyFill="1" applyBorder="1" applyAlignment="1">
      <alignment horizontal="left" vertical="center"/>
    </xf>
    <xf numFmtId="0" fontId="0" fillId="5" borderId="5" xfId="0" applyFill="1" applyBorder="1" applyAlignment="1">
      <alignment horizontal="left" vertical="top"/>
    </xf>
    <xf numFmtId="0" fontId="3" fillId="5" borderId="6" xfId="0" applyFont="1" applyFill="1" applyBorder="1" applyAlignment="1">
      <alignment vertical="center"/>
    </xf>
    <xf numFmtId="0" fontId="12" fillId="5" borderId="0" xfId="0" applyFont="1" applyFill="1" applyBorder="1" applyAlignment="1">
      <alignment vertical="center"/>
    </xf>
    <xf numFmtId="0" fontId="0" fillId="5" borderId="8" xfId="0" applyFill="1" applyBorder="1"/>
    <xf numFmtId="0" fontId="12" fillId="5" borderId="8" xfId="1" applyFont="1" applyFill="1" applyBorder="1" applyAlignment="1">
      <alignment vertical="center" wrapText="1"/>
    </xf>
    <xf numFmtId="0" fontId="12" fillId="5" borderId="9" xfId="1" applyFont="1" applyFill="1" applyBorder="1" applyAlignment="1">
      <alignment vertical="center" wrapText="1"/>
    </xf>
    <xf numFmtId="1" fontId="0" fillId="5" borderId="9" xfId="0" applyNumberFormat="1" applyFill="1" applyBorder="1" applyAlignment="1">
      <alignment horizontal="center" vertical="center"/>
    </xf>
    <xf numFmtId="0" fontId="0" fillId="5" borderId="9" xfId="0" applyFill="1" applyBorder="1" applyAlignment="1">
      <alignment horizontal="center" vertical="center"/>
    </xf>
    <xf numFmtId="0" fontId="12" fillId="5" borderId="10" xfId="1" applyFont="1" applyFill="1" applyBorder="1" applyAlignment="1">
      <alignment vertical="center" wrapText="1"/>
    </xf>
    <xf numFmtId="0" fontId="0" fillId="5" borderId="10" xfId="0" applyFill="1" applyBorder="1" applyAlignment="1">
      <alignment horizontal="center" vertical="center"/>
    </xf>
    <xf numFmtId="1" fontId="0" fillId="5" borderId="10" xfId="0" applyNumberFormat="1" applyFill="1" applyBorder="1" applyAlignment="1">
      <alignment horizontal="center" vertical="center"/>
    </xf>
    <xf numFmtId="0" fontId="12" fillId="5" borderId="11" xfId="1" applyFont="1" applyFill="1" applyBorder="1" applyAlignment="1">
      <alignment vertical="center" wrapText="1"/>
    </xf>
    <xf numFmtId="0" fontId="0" fillId="5" borderId="11" xfId="0" applyFill="1" applyBorder="1" applyAlignment="1">
      <alignment horizontal="center" vertical="center"/>
    </xf>
    <xf numFmtId="0" fontId="12" fillId="5" borderId="11" xfId="1" applyFont="1" applyFill="1" applyBorder="1" applyAlignment="1">
      <alignment horizontal="left" vertical="center" wrapText="1" indent="2"/>
    </xf>
    <xf numFmtId="0" fontId="12" fillId="5" borderId="9" xfId="1" applyFont="1" applyFill="1" applyBorder="1" applyAlignment="1">
      <alignment horizontal="center" vertical="center" wrapText="1"/>
    </xf>
    <xf numFmtId="0" fontId="12" fillId="5" borderId="10" xfId="1" applyFont="1" applyFill="1" applyBorder="1" applyAlignment="1">
      <alignment horizontal="left" vertical="center" wrapText="1" indent="2"/>
    </xf>
    <xf numFmtId="0" fontId="13" fillId="5" borderId="0" xfId="1" applyFont="1" applyFill="1" applyBorder="1" applyAlignment="1">
      <alignment vertical="center"/>
    </xf>
    <xf numFmtId="0" fontId="3" fillId="5" borderId="8" xfId="0" applyFont="1" applyFill="1" applyBorder="1" applyAlignment="1">
      <alignment vertical="center"/>
    </xf>
    <xf numFmtId="0" fontId="3" fillId="5" borderId="8" xfId="0" applyFont="1" applyFill="1" applyBorder="1" applyAlignment="1">
      <alignment horizontal="center" vertical="center" wrapText="1"/>
    </xf>
    <xf numFmtId="0" fontId="3" fillId="5" borderId="8" xfId="0" applyFont="1" applyFill="1" applyBorder="1" applyAlignment="1">
      <alignment horizontal="center" vertical="center"/>
    </xf>
    <xf numFmtId="1" fontId="12" fillId="5" borderId="10" xfId="0" applyNumberFormat="1" applyFont="1" applyFill="1" applyBorder="1" applyAlignment="1">
      <alignment horizontal="center" vertical="center"/>
    </xf>
    <xf numFmtId="0" fontId="0" fillId="0" borderId="3" xfId="0" applyBorder="1" applyAlignment="1">
      <alignment horizontal="center"/>
    </xf>
    <xf numFmtId="0" fontId="0" fillId="0" borderId="13" xfId="0" applyBorder="1" applyAlignment="1">
      <alignment horizontal="center"/>
    </xf>
    <xf numFmtId="1" fontId="0" fillId="0" borderId="13" xfId="4" applyNumberFormat="1" applyFont="1" applyBorder="1" applyAlignment="1">
      <alignment horizontal="center"/>
    </xf>
    <xf numFmtId="0" fontId="2" fillId="2" borderId="16" xfId="1" applyBorder="1" applyAlignment="1">
      <alignment horizontal="center"/>
    </xf>
    <xf numFmtId="0" fontId="12" fillId="0" borderId="13" xfId="1" applyFont="1" applyFill="1" applyBorder="1" applyAlignment="1">
      <alignment horizontal="center"/>
    </xf>
    <xf numFmtId="9" fontId="0" fillId="0" borderId="3" xfId="4" applyNumberFormat="1" applyFont="1" applyBorder="1" applyAlignment="1">
      <alignment horizontal="center"/>
    </xf>
    <xf numFmtId="165" fontId="0" fillId="0" borderId="3" xfId="0" applyNumberFormat="1" applyBorder="1" applyAlignment="1">
      <alignment horizontal="center"/>
    </xf>
    <xf numFmtId="0" fontId="0" fillId="6" borderId="9" xfId="0" applyFill="1" applyBorder="1" applyAlignment="1">
      <alignment horizontal="center" vertical="center"/>
    </xf>
    <xf numFmtId="0" fontId="0" fillId="6" borderId="10" xfId="0" applyFill="1" applyBorder="1" applyAlignment="1">
      <alignment horizontal="center" vertical="center"/>
    </xf>
    <xf numFmtId="0" fontId="12" fillId="6" borderId="11" xfId="1" applyFont="1" applyFill="1" applyBorder="1" applyAlignment="1">
      <alignment horizontal="left" vertical="center" wrapText="1" indent="2"/>
    </xf>
    <xf numFmtId="0" fontId="12" fillId="6" borderId="11" xfId="1" applyFont="1" applyFill="1" applyBorder="1" applyAlignment="1">
      <alignment horizontal="center" vertical="center" wrapText="1"/>
    </xf>
    <xf numFmtId="0" fontId="0" fillId="6" borderId="11" xfId="0" applyFill="1" applyBorder="1" applyAlignment="1">
      <alignment horizontal="center" vertical="center"/>
    </xf>
    <xf numFmtId="0" fontId="0" fillId="6" borderId="11" xfId="0" applyFill="1" applyBorder="1"/>
    <xf numFmtId="164" fontId="0" fillId="6" borderId="11" xfId="0" applyNumberFormat="1" applyFill="1" applyBorder="1" applyAlignment="1">
      <alignment horizontal="center" vertical="center"/>
    </xf>
    <xf numFmtId="0" fontId="12" fillId="6" borderId="9" xfId="1" applyFont="1" applyFill="1" applyBorder="1" applyAlignment="1">
      <alignment vertical="center" wrapText="1"/>
    </xf>
    <xf numFmtId="0" fontId="2" fillId="6" borderId="9" xfId="1" applyFill="1" applyBorder="1" applyAlignment="1">
      <alignment horizontal="center" vertical="center" wrapText="1"/>
    </xf>
    <xf numFmtId="0" fontId="0" fillId="6" borderId="9" xfId="0" applyFill="1" applyBorder="1"/>
    <xf numFmtId="0" fontId="0" fillId="6" borderId="10" xfId="0" applyFill="1" applyBorder="1"/>
    <xf numFmtId="0" fontId="0" fillId="6" borderId="8" xfId="0" applyFill="1" applyBorder="1" applyAlignment="1">
      <alignment wrapText="1"/>
    </xf>
    <xf numFmtId="0" fontId="0" fillId="5" borderId="8" xfId="0" applyFill="1" applyBorder="1" applyAlignment="1">
      <alignment horizontal="center" wrapText="1"/>
    </xf>
    <xf numFmtId="164" fontId="0" fillId="5" borderId="9" xfId="0" applyNumberFormat="1" applyFill="1" applyBorder="1" applyAlignment="1">
      <alignment vertical="center"/>
    </xf>
    <xf numFmtId="164" fontId="0" fillId="5" borderId="10" xfId="0" applyNumberFormat="1" applyFill="1" applyBorder="1" applyAlignment="1">
      <alignment vertical="center"/>
    </xf>
    <xf numFmtId="164" fontId="0" fillId="5" borderId="11" xfId="0" applyNumberFormat="1" applyFill="1" applyBorder="1" applyAlignment="1">
      <alignment vertical="center"/>
    </xf>
    <xf numFmtId="0" fontId="0" fillId="5" borderId="8" xfId="0" applyFill="1" applyBorder="1" applyAlignment="1">
      <alignment horizontal="center" vertical="center"/>
    </xf>
    <xf numFmtId="0" fontId="0" fillId="6" borderId="8" xfId="0" applyFill="1" applyBorder="1" applyAlignment="1">
      <alignment vertical="center"/>
    </xf>
    <xf numFmtId="0" fontId="8" fillId="5" borderId="8" xfId="0" applyFont="1" applyFill="1" applyBorder="1" applyAlignment="1">
      <alignment horizontal="center" vertical="center"/>
    </xf>
    <xf numFmtId="0" fontId="12" fillId="5" borderId="10" xfId="0" applyFont="1" applyFill="1" applyBorder="1" applyAlignment="1">
      <alignment horizontal="center" vertical="center"/>
    </xf>
    <xf numFmtId="0" fontId="0" fillId="0" borderId="13" xfId="4" applyNumberFormat="1" applyFont="1" applyBorder="1" applyAlignment="1">
      <alignment horizontal="center"/>
    </xf>
    <xf numFmtId="1" fontId="0" fillId="0" borderId="3" xfId="4" applyNumberFormat="1" applyFont="1" applyBorder="1" applyAlignment="1">
      <alignment horizontal="center"/>
    </xf>
    <xf numFmtId="164" fontId="12" fillId="0" borderId="11" xfId="1" applyNumberFormat="1" applyFont="1" applyFill="1" applyBorder="1" applyAlignment="1">
      <alignment horizontal="center"/>
    </xf>
    <xf numFmtId="0" fontId="14" fillId="7" borderId="4" xfId="5" applyBorder="1" applyAlignment="1">
      <alignment horizontal="right" vertical="center"/>
    </xf>
    <xf numFmtId="166" fontId="12" fillId="5" borderId="10" xfId="0" applyNumberFormat="1" applyFont="1" applyFill="1" applyBorder="1" applyAlignment="1">
      <alignment horizontal="center" vertical="center"/>
    </xf>
    <xf numFmtId="164" fontId="12" fillId="5" borderId="9" xfId="0" applyNumberFormat="1" applyFont="1" applyFill="1" applyBorder="1" applyAlignment="1">
      <alignment horizontal="center" vertical="center"/>
    </xf>
    <xf numFmtId="166" fontId="12" fillId="5" borderId="10" xfId="1" applyNumberFormat="1" applyFont="1" applyFill="1" applyBorder="1" applyAlignment="1">
      <alignment horizontal="center" vertical="center" wrapText="1"/>
    </xf>
    <xf numFmtId="166" fontId="12" fillId="5" borderId="11" xfId="1" applyNumberFormat="1" applyFont="1" applyFill="1" applyBorder="1" applyAlignment="1">
      <alignment horizontal="center" vertical="center" wrapText="1"/>
    </xf>
    <xf numFmtId="166" fontId="12" fillId="5" borderId="8" xfId="0" applyNumberFormat="1" applyFont="1" applyFill="1" applyBorder="1" applyAlignment="1">
      <alignment horizontal="center" vertical="center"/>
    </xf>
    <xf numFmtId="166" fontId="12" fillId="5" borderId="8" xfId="1" applyNumberFormat="1" applyFont="1" applyFill="1" applyBorder="1" applyAlignment="1">
      <alignment horizontal="center" vertical="center" wrapText="1"/>
    </xf>
    <xf numFmtId="0" fontId="12" fillId="5" borderId="8" xfId="0" applyFont="1" applyFill="1" applyBorder="1" applyAlignment="1">
      <alignment horizontal="center" vertical="center"/>
    </xf>
    <xf numFmtId="0" fontId="0" fillId="5" borderId="27" xfId="0" applyFill="1" applyBorder="1" applyAlignment="1">
      <alignment horizontal="left" vertical="center" indent="1"/>
    </xf>
    <xf numFmtId="0" fontId="0" fillId="5" borderId="5" xfId="0" applyFill="1" applyBorder="1" applyAlignment="1">
      <alignment horizontal="left" vertical="center"/>
    </xf>
    <xf numFmtId="0" fontId="0" fillId="5" borderId="26" xfId="0" applyFill="1" applyBorder="1"/>
    <xf numFmtId="0" fontId="0" fillId="5" borderId="28" xfId="0" applyFill="1" applyBorder="1" applyAlignment="1">
      <alignment vertical="center"/>
    </xf>
    <xf numFmtId="0" fontId="2" fillId="2" borderId="3" xfId="1" applyBorder="1" applyAlignment="1">
      <alignment horizontal="center"/>
    </xf>
    <xf numFmtId="9" fontId="8" fillId="0" borderId="30" xfId="0" applyNumberFormat="1" applyFont="1" applyBorder="1" applyAlignment="1">
      <alignment horizontal="center"/>
    </xf>
    <xf numFmtId="1" fontId="8" fillId="5" borderId="10" xfId="0" applyNumberFormat="1" applyFont="1" applyFill="1" applyBorder="1" applyAlignment="1">
      <alignment horizontal="center" vertical="center"/>
    </xf>
    <xf numFmtId="164" fontId="12" fillId="5" borderId="10" xfId="0" applyNumberFormat="1" applyFont="1" applyFill="1" applyBorder="1" applyAlignment="1">
      <alignment horizontal="center" vertical="center"/>
    </xf>
    <xf numFmtId="0" fontId="15" fillId="5" borderId="0" xfId="0" applyFont="1" applyFill="1"/>
    <xf numFmtId="0" fontId="0" fillId="0" borderId="31" xfId="0" applyBorder="1"/>
    <xf numFmtId="0" fontId="17" fillId="2" borderId="32" xfId="1" applyFont="1" applyBorder="1" applyAlignment="1">
      <alignment horizontal="center"/>
    </xf>
    <xf numFmtId="0" fontId="17" fillId="2" borderId="2" xfId="1" applyFont="1" applyBorder="1" applyAlignment="1">
      <alignment horizontal="center" vertical="center"/>
    </xf>
    <xf numFmtId="1" fontId="12" fillId="5" borderId="11" xfId="1" applyNumberFormat="1" applyFont="1" applyFill="1" applyBorder="1" applyAlignment="1">
      <alignment horizontal="center" vertical="center" wrapText="1"/>
    </xf>
    <xf numFmtId="0" fontId="12" fillId="5" borderId="6" xfId="0" applyFont="1" applyFill="1" applyBorder="1" applyAlignment="1">
      <alignment horizontal="left" vertical="center"/>
    </xf>
    <xf numFmtId="164" fontId="0" fillId="5" borderId="0" xfId="0" applyNumberFormat="1" applyFill="1" applyBorder="1"/>
    <xf numFmtId="164" fontId="12" fillId="5" borderId="6" xfId="0" applyNumberFormat="1" applyFont="1" applyFill="1" applyBorder="1" applyAlignment="1">
      <alignment horizontal="left" vertical="center"/>
    </xf>
    <xf numFmtId="164" fontId="0" fillId="5" borderId="6" xfId="0" applyNumberFormat="1" applyFill="1" applyBorder="1" applyAlignment="1">
      <alignment horizontal="left" vertical="center"/>
    </xf>
    <xf numFmtId="0" fontId="0" fillId="0" borderId="0" xfId="0" applyAlignment="1" applyProtection="1">
      <alignment vertical="top"/>
      <protection hidden="1"/>
    </xf>
    <xf numFmtId="0" fontId="0" fillId="0" borderId="0" xfId="0" applyProtection="1">
      <protection hidden="1"/>
    </xf>
    <xf numFmtId="0" fontId="5" fillId="0" borderId="0" xfId="0" applyFont="1" applyProtection="1">
      <protection hidden="1"/>
    </xf>
    <xf numFmtId="0" fontId="3" fillId="0" borderId="0" xfId="0" applyFont="1" applyProtection="1">
      <protection hidden="1"/>
    </xf>
    <xf numFmtId="0" fontId="0" fillId="0" borderId="0" xfId="0" applyAlignment="1" applyProtection="1">
      <alignment wrapText="1"/>
      <protection hidden="1"/>
    </xf>
    <xf numFmtId="0" fontId="0" fillId="0" borderId="0" xfId="0" applyAlignment="1" applyProtection="1">
      <alignment horizontal="left" vertical="top" wrapText="1" indent="3"/>
      <protection hidden="1"/>
    </xf>
    <xf numFmtId="0" fontId="3" fillId="0" borderId="0" xfId="0" applyFont="1" applyAlignment="1" applyProtection="1">
      <alignment wrapText="1"/>
      <protection hidden="1"/>
    </xf>
    <xf numFmtId="0" fontId="3" fillId="0" borderId="0" xfId="0" applyFont="1" applyAlignment="1" applyProtection="1">
      <alignment vertical="top" wrapText="1"/>
      <protection hidden="1"/>
    </xf>
    <xf numFmtId="0" fontId="0" fillId="0" borderId="0" xfId="0" applyAlignment="1" applyProtection="1">
      <alignment horizontal="left" vertical="top" wrapText="1" indent="2"/>
      <protection hidden="1"/>
    </xf>
    <xf numFmtId="0" fontId="0" fillId="0" borderId="0" xfId="0" applyBorder="1" applyAlignment="1" applyProtection="1">
      <alignment horizontal="left" indent="2"/>
      <protection hidden="1"/>
    </xf>
    <xf numFmtId="0" fontId="0" fillId="0" borderId="0" xfId="0" applyBorder="1" applyProtection="1">
      <protection hidden="1"/>
    </xf>
    <xf numFmtId="0" fontId="0" fillId="5" borderId="0" xfId="0" applyFill="1" applyProtection="1">
      <protection hidden="1"/>
    </xf>
    <xf numFmtId="0" fontId="0" fillId="3" borderId="24" xfId="2" applyFont="1" applyBorder="1" applyAlignment="1" applyProtection="1">
      <alignment horizontal="left"/>
      <protection hidden="1"/>
    </xf>
    <xf numFmtId="0" fontId="0" fillId="3" borderId="25" xfId="2" applyFont="1" applyBorder="1" applyAlignment="1" applyProtection="1">
      <alignment horizontal="left"/>
      <protection hidden="1"/>
    </xf>
    <xf numFmtId="0" fontId="0" fillId="3" borderId="38" xfId="2" applyFont="1" applyBorder="1" applyAlignment="1" applyProtection="1">
      <alignment horizontal="left"/>
      <protection hidden="1"/>
    </xf>
    <xf numFmtId="0" fontId="0" fillId="3" borderId="39" xfId="2" applyFont="1" applyBorder="1" applyAlignment="1" applyProtection="1">
      <alignment horizontal="left"/>
      <protection hidden="1"/>
    </xf>
    <xf numFmtId="0" fontId="2" fillId="2" borderId="17" xfId="1" applyBorder="1" applyAlignment="1" applyProtection="1">
      <alignment horizontal="center"/>
      <protection hidden="1"/>
    </xf>
    <xf numFmtId="0" fontId="18" fillId="3" borderId="34" xfId="2" applyFont="1" applyBorder="1" applyAlignment="1" applyProtection="1">
      <alignment horizontal="center" vertical="top" wrapText="1"/>
      <protection hidden="1"/>
    </xf>
    <xf numFmtId="0" fontId="9" fillId="2" borderId="17" xfId="1" applyFont="1" applyBorder="1" applyAlignment="1" applyProtection="1">
      <alignment wrapText="1"/>
      <protection hidden="1"/>
    </xf>
    <xf numFmtId="0" fontId="2" fillId="2" borderId="17" xfId="1" applyBorder="1" applyAlignment="1" applyProtection="1">
      <alignment wrapText="1"/>
      <protection hidden="1"/>
    </xf>
    <xf numFmtId="0" fontId="2" fillId="2" borderId="17" xfId="1" applyBorder="1" applyAlignment="1" applyProtection="1">
      <alignment horizontal="center" wrapText="1"/>
      <protection hidden="1"/>
    </xf>
    <xf numFmtId="0" fontId="2" fillId="2" borderId="17" xfId="1" applyBorder="1" applyProtection="1">
      <protection hidden="1"/>
    </xf>
    <xf numFmtId="1" fontId="0" fillId="3" borderId="1" xfId="2" applyNumberFormat="1" applyFont="1" applyAlignment="1" applyProtection="1">
      <alignment horizontal="center"/>
      <protection hidden="1"/>
    </xf>
    <xf numFmtId="0" fontId="2" fillId="2" borderId="18" xfId="1" applyBorder="1" applyAlignment="1" applyProtection="1">
      <alignment wrapText="1"/>
      <protection hidden="1"/>
    </xf>
    <xf numFmtId="0" fontId="2" fillId="2" borderId="18" xfId="1" applyBorder="1" applyProtection="1">
      <protection hidden="1"/>
    </xf>
    <xf numFmtId="164" fontId="0" fillId="3" borderId="1" xfId="2" applyNumberFormat="1" applyFont="1" applyAlignment="1" applyProtection="1">
      <alignment horizontal="center"/>
      <protection hidden="1"/>
    </xf>
    <xf numFmtId="0" fontId="2" fillId="2" borderId="19" xfId="1" applyBorder="1" applyAlignment="1" applyProtection="1">
      <alignment wrapText="1"/>
      <protection hidden="1"/>
    </xf>
    <xf numFmtId="0" fontId="2" fillId="2" borderId="19" xfId="1" applyBorder="1" applyProtection="1">
      <protection hidden="1"/>
    </xf>
    <xf numFmtId="164" fontId="0" fillId="3" borderId="35" xfId="2" applyNumberFormat="1" applyFont="1" applyBorder="1" applyAlignment="1" applyProtection="1">
      <alignment horizontal="center"/>
      <protection hidden="1"/>
    </xf>
    <xf numFmtId="164" fontId="0" fillId="3" borderId="33" xfId="2" applyNumberFormat="1" applyFont="1" applyBorder="1" applyAlignment="1" applyProtection="1">
      <alignment horizontal="center"/>
      <protection hidden="1"/>
    </xf>
    <xf numFmtId="164" fontId="0" fillId="3" borderId="34" xfId="2" applyNumberFormat="1" applyFont="1" applyBorder="1" applyAlignment="1" applyProtection="1">
      <alignment horizontal="center"/>
      <protection hidden="1"/>
    </xf>
    <xf numFmtId="164" fontId="0" fillId="3" borderId="36" xfId="2" applyNumberFormat="1" applyFont="1" applyBorder="1" applyAlignment="1" applyProtection="1">
      <alignment horizontal="center"/>
      <protection hidden="1"/>
    </xf>
    <xf numFmtId="0" fontId="2" fillId="2" borderId="13" xfId="1" applyBorder="1" applyAlignment="1" applyProtection="1">
      <alignment wrapText="1"/>
      <protection hidden="1"/>
    </xf>
    <xf numFmtId="0" fontId="2" fillId="2" borderId="37" xfId="1" applyBorder="1" applyAlignment="1" applyProtection="1">
      <alignment horizontal="left" vertical="center" wrapText="1"/>
      <protection hidden="1"/>
    </xf>
    <xf numFmtId="166" fontId="0" fillId="3" borderId="18" xfId="2" applyNumberFormat="1" applyFont="1" applyBorder="1" applyAlignment="1" applyProtection="1">
      <alignment horizontal="center"/>
      <protection hidden="1"/>
    </xf>
    <xf numFmtId="164" fontId="0" fillId="3" borderId="19" xfId="2" applyNumberFormat="1" applyFont="1" applyBorder="1" applyAlignment="1" applyProtection="1">
      <alignment horizontal="center"/>
      <protection hidden="1"/>
    </xf>
    <xf numFmtId="0" fontId="2" fillId="2" borderId="17" xfId="1" applyFont="1" applyBorder="1" applyAlignment="1" applyProtection="1">
      <alignment wrapText="1"/>
      <protection hidden="1"/>
    </xf>
    <xf numFmtId="0" fontId="2" fillId="2" borderId="18" xfId="1" applyFont="1" applyBorder="1" applyAlignment="1" applyProtection="1">
      <alignment horizontal="left" wrapText="1" indent="1"/>
      <protection hidden="1"/>
    </xf>
    <xf numFmtId="0" fontId="0" fillId="3" borderId="18" xfId="2" applyNumberFormat="1" applyFont="1" applyBorder="1" applyAlignment="1" applyProtection="1">
      <alignment horizontal="center"/>
      <protection hidden="1"/>
    </xf>
    <xf numFmtId="0" fontId="2" fillId="2" borderId="18" xfId="1" applyBorder="1" applyAlignment="1" applyProtection="1">
      <alignment horizontal="left" wrapText="1" indent="1"/>
      <protection hidden="1"/>
    </xf>
    <xf numFmtId="2" fontId="0" fillId="3" borderId="18" xfId="2" applyNumberFormat="1" applyFont="1" applyBorder="1" applyAlignment="1" applyProtection="1">
      <alignment horizontal="center"/>
      <protection hidden="1"/>
    </xf>
    <xf numFmtId="0" fontId="2" fillId="2" borderId="19" xfId="1" applyFont="1" applyBorder="1" applyAlignment="1" applyProtection="1">
      <alignment horizontal="left" wrapText="1" indent="1"/>
      <protection hidden="1"/>
    </xf>
    <xf numFmtId="0" fontId="0" fillId="3" borderId="19" xfId="2" applyNumberFormat="1" applyFont="1" applyBorder="1" applyAlignment="1" applyProtection="1">
      <alignment horizontal="center"/>
      <protection hidden="1"/>
    </xf>
    <xf numFmtId="0" fontId="19" fillId="2" borderId="19" xfId="1" applyFont="1" applyBorder="1" applyAlignment="1" applyProtection="1">
      <alignment horizontal="left" vertical="center" wrapText="1"/>
      <protection hidden="1"/>
    </xf>
    <xf numFmtId="0" fontId="19" fillId="2" borderId="19" xfId="1" applyFont="1" applyBorder="1" applyAlignment="1" applyProtection="1">
      <alignment vertical="center"/>
      <protection hidden="1"/>
    </xf>
    <xf numFmtId="1" fontId="20" fillId="3" borderId="19" xfId="2" applyNumberFormat="1" applyFont="1" applyBorder="1" applyAlignment="1" applyProtection="1">
      <alignment horizontal="center" vertical="center"/>
      <protection hidden="1"/>
    </xf>
    <xf numFmtId="0" fontId="4" fillId="5" borderId="0" xfId="3" applyFill="1" applyProtection="1">
      <protection hidden="1"/>
    </xf>
    <xf numFmtId="0" fontId="2" fillId="5" borderId="0" xfId="1" applyFill="1" applyBorder="1" applyAlignment="1" applyProtection="1">
      <alignment wrapText="1"/>
      <protection hidden="1"/>
    </xf>
    <xf numFmtId="0" fontId="2" fillId="5" borderId="0" xfId="1" applyFill="1" applyBorder="1" applyProtection="1">
      <protection hidden="1"/>
    </xf>
    <xf numFmtId="1" fontId="0" fillId="5" borderId="0" xfId="2" applyNumberFormat="1" applyFont="1" applyFill="1" applyBorder="1" applyAlignment="1" applyProtection="1">
      <alignment horizontal="center"/>
      <protection hidden="1"/>
    </xf>
    <xf numFmtId="0" fontId="0" fillId="5" borderId="0" xfId="2" applyFont="1" applyFill="1" applyBorder="1" applyAlignment="1" applyProtection="1">
      <alignment horizontal="center"/>
      <protection hidden="1"/>
    </xf>
    <xf numFmtId="0" fontId="0" fillId="5" borderId="0" xfId="0" applyFill="1" applyBorder="1" applyProtection="1">
      <protection hidden="1"/>
    </xf>
    <xf numFmtId="0" fontId="0" fillId="5" borderId="0" xfId="0" applyFill="1" applyBorder="1" applyAlignment="1" applyProtection="1">
      <alignment horizontal="center"/>
      <protection hidden="1"/>
    </xf>
    <xf numFmtId="0" fontId="0" fillId="5" borderId="0" xfId="0" applyFill="1" applyAlignment="1" applyProtection="1">
      <alignment horizontal="center"/>
      <protection hidden="1"/>
    </xf>
    <xf numFmtId="0" fontId="0" fillId="0" borderId="0" xfId="0" applyAlignment="1" applyProtection="1">
      <alignment horizontal="center"/>
      <protection hidden="1"/>
    </xf>
    <xf numFmtId="0" fontId="2" fillId="2" borderId="21" xfId="1" applyBorder="1" applyProtection="1">
      <protection hidden="1"/>
    </xf>
    <xf numFmtId="0" fontId="2" fillId="2" borderId="3" xfId="1" applyBorder="1" applyAlignment="1" applyProtection="1">
      <alignment wrapText="1"/>
      <protection hidden="1"/>
    </xf>
    <xf numFmtId="0" fontId="2" fillId="2" borderId="3" xfId="1" applyBorder="1" applyProtection="1">
      <protection hidden="1"/>
    </xf>
    <xf numFmtId="0" fontId="2" fillId="2" borderId="2" xfId="1" applyBorder="1" applyAlignment="1" applyProtection="1">
      <alignment wrapText="1"/>
      <protection hidden="1"/>
    </xf>
    <xf numFmtId="0" fontId="2" fillId="2" borderId="2" xfId="1" applyBorder="1" applyProtection="1">
      <protection hidden="1"/>
    </xf>
    <xf numFmtId="0" fontId="2" fillId="2" borderId="13" xfId="1" applyBorder="1" applyAlignment="1" applyProtection="1">
      <protection hidden="1"/>
    </xf>
    <xf numFmtId="0" fontId="2" fillId="2" borderId="13" xfId="1" applyBorder="1" applyProtection="1">
      <protection hidden="1"/>
    </xf>
    <xf numFmtId="0" fontId="2" fillId="2" borderId="3" xfId="1" applyBorder="1" applyAlignment="1" applyProtection="1">
      <alignment horizontal="left" wrapText="1" indent="1"/>
      <protection hidden="1"/>
    </xf>
    <xf numFmtId="0" fontId="2" fillId="2" borderId="32" xfId="1" applyBorder="1" applyAlignment="1" applyProtection="1">
      <alignment horizontal="left" wrapText="1" indent="1"/>
      <protection hidden="1"/>
    </xf>
    <xf numFmtId="0" fontId="2" fillId="2" borderId="32" xfId="1" applyBorder="1" applyProtection="1">
      <protection hidden="1"/>
    </xf>
    <xf numFmtId="0" fontId="2" fillId="2" borderId="2" xfId="1" applyBorder="1" applyAlignment="1" applyProtection="1">
      <alignment vertical="center"/>
      <protection hidden="1"/>
    </xf>
    <xf numFmtId="0" fontId="2" fillId="2" borderId="23" xfId="1" applyBorder="1" applyAlignment="1" applyProtection="1">
      <alignment horizontal="left" vertical="center" wrapText="1"/>
      <protection hidden="1"/>
    </xf>
    <xf numFmtId="0" fontId="2" fillId="2" borderId="23" xfId="1" applyBorder="1" applyProtection="1">
      <protection hidden="1"/>
    </xf>
    <xf numFmtId="0" fontId="2" fillId="2" borderId="3" xfId="1" applyBorder="1" applyAlignment="1" applyProtection="1">
      <alignment horizontal="left" vertical="center" wrapText="1" indent="1"/>
      <protection hidden="1"/>
    </xf>
    <xf numFmtId="0" fontId="14" fillId="7" borderId="4" xfId="5" applyBorder="1" applyAlignment="1" applyProtection="1">
      <alignment horizontal="left" vertical="center"/>
      <protection locked="0"/>
    </xf>
    <xf numFmtId="0" fontId="4" fillId="4" borderId="0" xfId="3"/>
    <xf numFmtId="0" fontId="0" fillId="0" borderId="14" xfId="0" applyBorder="1" applyAlignment="1">
      <alignment horizontal="center" wrapText="1"/>
    </xf>
    <xf numFmtId="0" fontId="0" fillId="0" borderId="22" xfId="0" applyBorder="1" applyAlignment="1">
      <alignment horizontal="center" wrapText="1"/>
    </xf>
    <xf numFmtId="0" fontId="0" fillId="0" borderId="15" xfId="0" applyBorder="1" applyAlignment="1">
      <alignment horizontal="center" wrapText="1"/>
    </xf>
    <xf numFmtId="0" fontId="0" fillId="0" borderId="0" xfId="0" applyAlignment="1">
      <alignment horizontal="left"/>
    </xf>
    <xf numFmtId="0" fontId="2" fillId="2" borderId="17" xfId="1" applyBorder="1" applyAlignment="1" applyProtection="1">
      <alignment vertical="top" wrapText="1"/>
      <protection hidden="1"/>
    </xf>
    <xf numFmtId="0" fontId="2" fillId="2" borderId="20" xfId="1" applyBorder="1" applyAlignment="1" applyProtection="1">
      <alignment vertical="top" wrapText="1"/>
      <protection hidden="1"/>
    </xf>
    <xf numFmtId="0" fontId="2" fillId="2" borderId="19" xfId="1" applyBorder="1" applyAlignment="1" applyProtection="1">
      <alignment vertical="top" wrapText="1"/>
      <protection hidden="1"/>
    </xf>
    <xf numFmtId="0" fontId="2" fillId="2" borderId="21" xfId="1" applyBorder="1" applyAlignment="1" applyProtection="1">
      <alignment vertical="top" wrapText="1"/>
      <protection hidden="1"/>
    </xf>
    <xf numFmtId="0" fontId="2" fillId="2" borderId="14" xfId="1" applyBorder="1" applyAlignment="1" applyProtection="1">
      <alignment vertical="top" wrapText="1"/>
      <protection hidden="1"/>
    </xf>
    <xf numFmtId="0" fontId="2" fillId="2" borderId="15" xfId="1" applyBorder="1" applyAlignment="1" applyProtection="1">
      <alignment vertical="top" wrapText="1"/>
      <protection hidden="1"/>
    </xf>
    <xf numFmtId="0" fontId="0" fillId="0" borderId="18" xfId="0" applyBorder="1" applyAlignment="1">
      <alignment horizontal="center" wrapText="1"/>
    </xf>
    <xf numFmtId="0" fontId="0" fillId="0" borderId="19" xfId="0" applyBorder="1" applyAlignment="1">
      <alignment horizontal="center" wrapText="1"/>
    </xf>
    <xf numFmtId="0" fontId="8" fillId="2" borderId="23" xfId="1" applyFont="1" applyBorder="1" applyAlignment="1" applyProtection="1">
      <alignment horizontal="center"/>
      <protection hidden="1"/>
    </xf>
    <xf numFmtId="0" fontId="8" fillId="2" borderId="29" xfId="1" applyFont="1" applyBorder="1" applyAlignment="1" applyProtection="1">
      <alignment horizontal="center"/>
      <protection hidden="1"/>
    </xf>
    <xf numFmtId="0" fontId="9" fillId="2" borderId="17" xfId="1" applyFont="1" applyBorder="1" applyProtection="1">
      <protection hidden="1"/>
    </xf>
    <xf numFmtId="0" fontId="4" fillId="4" borderId="0" xfId="3" applyProtection="1">
      <protection hidden="1"/>
    </xf>
    <xf numFmtId="0" fontId="0" fillId="0" borderId="0" xfId="0" applyAlignment="1" applyProtection="1">
      <alignment horizontal="left"/>
      <protection hidden="1"/>
    </xf>
    <xf numFmtId="0" fontId="9" fillId="2" borderId="19" xfId="1" applyFont="1" applyBorder="1" applyAlignment="1" applyProtection="1">
      <alignment vertical="top" wrapText="1"/>
      <protection hidden="1"/>
    </xf>
    <xf numFmtId="0" fontId="18" fillId="3" borderId="40" xfId="2" applyFont="1" applyBorder="1" applyAlignment="1" applyProtection="1">
      <alignment horizontal="left" vertical="top" wrapText="1"/>
      <protection hidden="1"/>
    </xf>
    <xf numFmtId="0" fontId="18" fillId="3" borderId="41" xfId="2" applyFont="1" applyBorder="1" applyAlignment="1" applyProtection="1">
      <alignment horizontal="left" vertical="top" wrapText="1"/>
      <protection hidden="1"/>
    </xf>
    <xf numFmtId="0" fontId="18" fillId="3" borderId="42" xfId="2" applyFont="1" applyBorder="1" applyAlignment="1" applyProtection="1">
      <alignment horizontal="left" vertical="top" wrapText="1"/>
      <protection hidden="1"/>
    </xf>
    <xf numFmtId="0" fontId="9" fillId="2" borderId="10" xfId="1" applyFont="1" applyBorder="1" applyAlignment="1" applyProtection="1">
      <alignment vertical="top" wrapText="1"/>
      <protection hidden="1"/>
    </xf>
    <xf numFmtId="0" fontId="9" fillId="2" borderId="12" xfId="1" applyFont="1" applyBorder="1" applyAlignment="1" applyProtection="1">
      <alignment vertical="top" wrapText="1"/>
      <protection hidden="1"/>
    </xf>
  </cellXfs>
  <cellStyles count="6">
    <cellStyle name="Accent6" xfId="3" builtinId="49"/>
    <cellStyle name="Good" xfId="1" builtinId="26"/>
    <cellStyle name="Neutral" xfId="5" builtinId="28"/>
    <cellStyle name="Normal" xfId="0" builtinId="0"/>
    <cellStyle name="Note" xfId="2" builtinId="10"/>
    <cellStyle name="Percent" xfId="4" builtinId="5"/>
  </cellStyles>
  <dxfs count="0"/>
  <tableStyles count="0" defaultTableStyle="TableStyleMedium2" defaultPivotStyle="PivotStyleLight16"/>
  <colors>
    <mruColors>
      <color rgb="FFFFFFCC"/>
      <color rgb="FFC6EFCE"/>
      <color rgb="FF7676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Result,  GHGs tonne /annum</a:t>
            </a:r>
            <a:r>
              <a:rPr lang="fi-FI" baseline="0"/>
              <a:t> </a:t>
            </a:r>
            <a:endParaRPr lang="fi-FI"/>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7.4969856174762123E-2"/>
          <c:y val="0.1460832693719549"/>
          <c:w val="0.92248094069208653"/>
          <c:h val="0.63285647344768514"/>
        </c:manualLayout>
      </c:layout>
      <c:barChart>
        <c:barDir val="col"/>
        <c:grouping val="stacked"/>
        <c:varyColors val="0"/>
        <c:ser>
          <c:idx val="0"/>
          <c:order val="0"/>
          <c:tx>
            <c:strRef>
              <c:f>Results!$B$36</c:f>
              <c:strCache>
                <c:ptCount val="1"/>
                <c:pt idx="0">
                  <c:v>Fossil</c:v>
                </c:pt>
              </c:strCache>
            </c:strRef>
          </c:tx>
          <c:spPr>
            <a:solidFill>
              <a:schemeClr val="accent1"/>
            </a:solidFill>
            <a:ln>
              <a:noFill/>
            </a:ln>
            <a:effectLst/>
          </c:spPr>
          <c:invertIfNegative val="0"/>
          <c:cat>
            <c:strRef>
              <c:f>Results!$D$6:$H$6</c:f>
              <c:strCache>
                <c:ptCount val="5"/>
                <c:pt idx="0">
                  <c:v>Current</c:v>
                </c:pt>
                <c:pt idx="1">
                  <c:v>Alternative 1</c:v>
                </c:pt>
                <c:pt idx="2">
                  <c:v>Alternative 2</c:v>
                </c:pt>
                <c:pt idx="3">
                  <c:v>Alternative 3</c:v>
                </c:pt>
                <c:pt idx="4">
                  <c:v>Alternative 4</c:v>
                </c:pt>
              </c:strCache>
            </c:strRef>
          </c:cat>
          <c:val>
            <c:numRef>
              <c:f>Results!$D$36:$H$36</c:f>
              <c:numCache>
                <c:formatCode>0</c:formatCode>
                <c:ptCount val="5"/>
                <c:pt idx="0">
                  <c:v>13.522099799007602</c:v>
                </c:pt>
                <c:pt idx="1">
                  <c:v>1.357</c:v>
                </c:pt>
                <c:pt idx="2">
                  <c:v>6.6160399999999999</c:v>
                </c:pt>
                <c:pt idx="3">
                  <c:v>1.6340400000000002</c:v>
                </c:pt>
                <c:pt idx="4">
                  <c:v>11.335373333333333</c:v>
                </c:pt>
              </c:numCache>
            </c:numRef>
          </c:val>
          <c:extLst>
            <c:ext xmlns:c16="http://schemas.microsoft.com/office/drawing/2014/chart" uri="{C3380CC4-5D6E-409C-BE32-E72D297353CC}">
              <c16:uniqueId val="{00000000-516F-4934-92AB-E4D4FC5BE10B}"/>
            </c:ext>
          </c:extLst>
        </c:ser>
        <c:dLbls>
          <c:showLegendKey val="0"/>
          <c:showVal val="0"/>
          <c:showCatName val="0"/>
          <c:showSerName val="0"/>
          <c:showPercent val="0"/>
          <c:showBubbleSize val="0"/>
        </c:dLbls>
        <c:gapWidth val="219"/>
        <c:overlap val="100"/>
        <c:axId val="847126240"/>
        <c:axId val="847124600"/>
      </c:barChart>
      <c:catAx>
        <c:axId val="847126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847124600"/>
        <c:crosses val="autoZero"/>
        <c:auto val="1"/>
        <c:lblAlgn val="ctr"/>
        <c:lblOffset val="100"/>
        <c:noMultiLvlLbl val="0"/>
      </c:catAx>
      <c:valAx>
        <c:axId val="8471246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847126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16" fmlaLink="INPUTS!$D$32" fmlaRange="BACKGROUND_DATA!$B$40:$B$73" noThreeD="1" sel="5" val="4"/>
</file>

<file path=xl/ctrlProps/ctrlProp10.xml><?xml version="1.0" encoding="utf-8"?>
<formControlPr xmlns="http://schemas.microsoft.com/office/spreadsheetml/2009/9/main" objectType="CheckBox" checked="Checked" fmlaLink="$G$28" lockText="1" noThreeD="1"/>
</file>

<file path=xl/ctrlProps/ctrlProp11.xml><?xml version="1.0" encoding="utf-8"?>
<formControlPr xmlns="http://schemas.microsoft.com/office/spreadsheetml/2009/9/main" objectType="CheckBox" checked="Checked" fmlaLink="$H$28" lockText="1" noThreeD="1"/>
</file>

<file path=xl/ctrlProps/ctrlProp12.xml><?xml version="1.0" encoding="utf-8"?>
<formControlPr xmlns="http://schemas.microsoft.com/office/spreadsheetml/2009/9/main" objectType="Drop" dropStyle="combo" dx="16" fmlaLink="INPUTS!$E$32" fmlaRange="BACKGROUND_DATA!$B$40:$B$73" noThreeD="1" sel="3" val="2"/>
</file>

<file path=xl/ctrlProps/ctrlProp13.xml><?xml version="1.0" encoding="utf-8"?>
<formControlPr xmlns="http://schemas.microsoft.com/office/spreadsheetml/2009/9/main" objectType="Drop" dropStyle="combo" dx="16" fmlaLink="INPUTS!$F$32" fmlaRange="BACKGROUND_DATA!$B$40:$B$73" noThreeD="1" sel="1" val="26"/>
</file>

<file path=xl/ctrlProps/ctrlProp14.xml><?xml version="1.0" encoding="utf-8"?>
<formControlPr xmlns="http://schemas.microsoft.com/office/spreadsheetml/2009/9/main" objectType="Drop" dropStyle="combo" dx="16" fmlaLink="INPUTS!$G$32" fmlaRange="BACKGROUND_DATA!$B$40:$B$73" noThreeD="1" sel="2" val="26"/>
</file>

<file path=xl/ctrlProps/ctrlProp15.xml><?xml version="1.0" encoding="utf-8"?>
<formControlPr xmlns="http://schemas.microsoft.com/office/spreadsheetml/2009/9/main" objectType="Drop" dropStyle="combo" dx="16" fmlaLink="INPUTS!$H$32" fmlaRange="BACKGROUND_DATA!$B$40:$B$73" noThreeD="1" sel="3" val="26"/>
</file>

<file path=xl/ctrlProps/ctrlProp2.xml><?xml version="1.0" encoding="utf-8"?>
<formControlPr xmlns="http://schemas.microsoft.com/office/spreadsheetml/2009/9/main" objectType="Drop" dropStyle="combo" dx="16" fmlaLink="INPUTS!$D$27" fmlaRange="BACKGROUND_DATA!$B$77:$B$83" noThreeD="1" sel="2" val="0"/>
</file>

<file path=xl/ctrlProps/ctrlProp3.xml><?xml version="1.0" encoding="utf-8"?>
<formControlPr xmlns="http://schemas.microsoft.com/office/spreadsheetml/2009/9/main" objectType="Drop" dropStyle="combo" dx="16" fmlaLink="INPUTS!$E$27" fmlaRange="BACKGROUND_DATA!$B$77:$B$83" noThreeD="1" sel="1" val="0"/>
</file>

<file path=xl/ctrlProps/ctrlProp4.xml><?xml version="1.0" encoding="utf-8"?>
<formControlPr xmlns="http://schemas.microsoft.com/office/spreadsheetml/2009/9/main" objectType="Drop" dropStyle="combo" dx="16" fmlaLink="INPUTS!$F$27" fmlaRange="BACKGROUND_DATA!$B$77:$B$83" noThreeD="1" sel="1" val="0"/>
</file>

<file path=xl/ctrlProps/ctrlProp5.xml><?xml version="1.0" encoding="utf-8"?>
<formControlPr xmlns="http://schemas.microsoft.com/office/spreadsheetml/2009/9/main" objectType="Drop" dropStyle="combo" dx="16" fmlaLink="INPUTS!$G$27" fmlaRange="BACKGROUND_DATA!$B$77:$B$83" noThreeD="1" sel="1" val="0"/>
</file>

<file path=xl/ctrlProps/ctrlProp6.xml><?xml version="1.0" encoding="utf-8"?>
<formControlPr xmlns="http://schemas.microsoft.com/office/spreadsheetml/2009/9/main" objectType="Drop" dropStyle="combo" dx="16" fmlaLink="INPUTS!$H$27" fmlaRange="BACKGROUND_DATA!$B$77:$B$83" noThreeD="1" sel="1" val="0"/>
</file>

<file path=xl/ctrlProps/ctrlProp7.xml><?xml version="1.0" encoding="utf-8"?>
<formControlPr xmlns="http://schemas.microsoft.com/office/spreadsheetml/2009/9/main" objectType="CheckBox" checked="Checked" fmlaLink="$D$28" lockText="1" noThreeD="1"/>
</file>

<file path=xl/ctrlProps/ctrlProp8.xml><?xml version="1.0" encoding="utf-8"?>
<formControlPr xmlns="http://schemas.microsoft.com/office/spreadsheetml/2009/9/main" objectType="CheckBox" fmlaLink="$E$28" lockText="1" noThreeD="1"/>
</file>

<file path=xl/ctrlProps/ctrlProp9.xml><?xml version="1.0" encoding="utf-8"?>
<formControlPr xmlns="http://schemas.microsoft.com/office/spreadsheetml/2009/9/main" objectType="CheckBox" checked="Checked" fmlaLink="$F$28" lockText="1" noThreeD="1"/>
</file>

<file path=xl/drawings/_rels/drawing1.xml.rels><?xml version="1.0" encoding="UTF-8" standalone="yes"?>
<Relationships xmlns="http://schemas.openxmlformats.org/package/2006/relationships"><Relationship Id="rId8" Type="http://schemas.openxmlformats.org/officeDocument/2006/relationships/image" Target="../../ppt/media/image10.svg"/><Relationship Id="rId1" Type="http://schemas.openxmlformats.org/officeDocument/2006/relationships/image" Target="../media/image1.png"/><Relationship Id="rId10" Type="http://schemas.openxmlformats.org/officeDocument/2006/relationships/image" Target="../../ppt/media/image12.svg"/><Relationship Id="rId9"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image" Target="../../ppt/media/image10.svg"/><Relationship Id="rId1" Type="http://schemas.openxmlformats.org/officeDocument/2006/relationships/image" Target="../media/image1.png"/><Relationship Id="rId11" Type="http://schemas.openxmlformats.org/officeDocument/2006/relationships/chart" Target="../charts/chart1.xml"/><Relationship Id="rId10" Type="http://schemas.openxmlformats.org/officeDocument/2006/relationships/image" Target="../../ppt/media/image12.svg"/><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828745</xdr:colOff>
      <xdr:row>2</xdr:row>
      <xdr:rowOff>485995</xdr:rowOff>
    </xdr:to>
    <xdr:pic>
      <xdr:nvPicPr>
        <xdr:cNvPr id="2" name="Graphique 12">
          <a:extLst>
            <a:ext uri="{FF2B5EF4-FFF2-40B4-BE49-F238E27FC236}">
              <a16:creationId xmlns:a16="http://schemas.microsoft.com/office/drawing/2014/main" id="{600ACE48-5663-4938-8F68-FECD73B0FC92}"/>
            </a:ext>
          </a:extLst>
        </xdr:cNvPr>
        <xdr:cNvPicPr>
          <a:picLocks noChangeAspect="1"/>
        </xdr:cNvPicPr>
      </xdr:nvPicPr>
      <xdr:blipFill>
        <a:blip xmlns:r="http://schemas.openxmlformats.org/officeDocument/2006/relationships" r:embed="rId1">
          <a:extLst>
            <a:ext uri="{96DAC541-7B7A-43D3-8B79-37D633B846F1}">
              <asvg:svgBlip xmlns:p="http://schemas.openxmlformats.org/presentationml/2006/main" xmlns:asvg="http://schemas.microsoft.com/office/drawing/2016/SVG/main" xmlns="" xmlns:lc="http://schemas.openxmlformats.org/drawingml/2006/lockedCanvas" r:embed="rId8"/>
            </a:ext>
          </a:extLst>
        </a:blip>
        <a:stretch>
          <a:fillRect/>
        </a:stretch>
      </xdr:blipFill>
      <xdr:spPr>
        <a:xfrm>
          <a:off x="609600" y="0"/>
          <a:ext cx="828745" cy="866995"/>
        </a:xfrm>
        <a:prstGeom prst="rect">
          <a:avLst/>
        </a:prstGeom>
      </xdr:spPr>
    </xdr:pic>
    <xdr:clientData/>
  </xdr:twoCellAnchor>
  <xdr:twoCellAnchor editAs="oneCell">
    <xdr:from>
      <xdr:col>1</xdr:col>
      <xdr:colOff>1094056</xdr:colOff>
      <xdr:row>0</xdr:row>
      <xdr:rowOff>146804</xdr:rowOff>
    </xdr:from>
    <xdr:to>
      <xdr:col>5</xdr:col>
      <xdr:colOff>164873</xdr:colOff>
      <xdr:row>2</xdr:row>
      <xdr:rowOff>304165</xdr:rowOff>
    </xdr:to>
    <xdr:pic>
      <xdr:nvPicPr>
        <xdr:cNvPr id="3" name="Espace réservé du contenu 4">
          <a:extLst>
            <a:ext uri="{FF2B5EF4-FFF2-40B4-BE49-F238E27FC236}">
              <a16:creationId xmlns:a16="http://schemas.microsoft.com/office/drawing/2014/main" id="{6E1AAD79-D587-4E88-BF56-2EC58D20DCDD}"/>
            </a:ext>
          </a:extLst>
        </xdr:cNvPr>
        <xdr:cNvPicPr>
          <a:picLocks noGrp="1" noChangeAspect="1"/>
        </xdr:cNvPicPr>
      </xdr:nvPicPr>
      <xdr:blipFill>
        <a:blip xmlns:r="http://schemas.openxmlformats.org/officeDocument/2006/relationships" r:embed="rId9">
          <a:extLst>
            <a:ext uri="{96DAC541-7B7A-43D3-8B79-37D633B846F1}">
              <asvg:svgBlip xmlns:p="http://schemas.openxmlformats.org/presentationml/2006/main" xmlns:asvg="http://schemas.microsoft.com/office/drawing/2016/SVG/main" xmlns="" xmlns:lc="http://schemas.openxmlformats.org/drawingml/2006/lockedCanvas" r:embed="rId10"/>
            </a:ext>
          </a:extLst>
        </a:blip>
        <a:stretch>
          <a:fillRect/>
        </a:stretch>
      </xdr:blipFill>
      <xdr:spPr>
        <a:xfrm>
          <a:off x="1703656" y="146804"/>
          <a:ext cx="5553615" cy="538361"/>
        </a:xfrm>
        <a:prstGeom prst="rect">
          <a:avLst/>
        </a:prstGeom>
      </xdr:spPr>
    </xdr:pic>
    <xdr:clientData/>
  </xdr:twoCellAnchor>
  <xdr:twoCellAnchor>
    <xdr:from>
      <xdr:col>1</xdr:col>
      <xdr:colOff>83691</xdr:colOff>
      <xdr:row>2</xdr:row>
      <xdr:rowOff>513854</xdr:rowOff>
    </xdr:from>
    <xdr:to>
      <xdr:col>4</xdr:col>
      <xdr:colOff>1193503</xdr:colOff>
      <xdr:row>2</xdr:row>
      <xdr:rowOff>790853</xdr:rowOff>
    </xdr:to>
    <xdr:sp macro="" textlink="">
      <xdr:nvSpPr>
        <xdr:cNvPr id="4" name="ZoneTexte 14">
          <a:extLst>
            <a:ext uri="{FF2B5EF4-FFF2-40B4-BE49-F238E27FC236}">
              <a16:creationId xmlns:a16="http://schemas.microsoft.com/office/drawing/2014/main" id="{D286E074-9BBC-4827-A883-CBE72E84B81B}"/>
            </a:ext>
          </a:extLst>
        </xdr:cNvPr>
        <xdr:cNvSpPr txBox="1"/>
      </xdr:nvSpPr>
      <xdr:spPr>
        <a:xfrm>
          <a:off x="693291" y="894854"/>
          <a:ext cx="5586562" cy="276999"/>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1200">
              <a:solidFill>
                <a:srgbClr val="1C631E"/>
              </a:solidFill>
              <a:latin typeface="Arial Black" panose="020B0A04020102020204" pitchFamily="34" charset="0"/>
            </a:rPr>
            <a:t>IMP</a:t>
          </a:r>
          <a:r>
            <a:rPr lang="en-GB" sz="1200">
              <a:solidFill>
                <a:srgbClr val="166D9D"/>
              </a:solidFill>
              <a:latin typeface="Arial Black" panose="020B0A04020102020204" pitchFamily="34" charset="0"/>
            </a:rPr>
            <a:t>lement</a:t>
          </a:r>
          <a:r>
            <a:rPr lang="en-GB" sz="1200">
              <a:solidFill>
                <a:srgbClr val="1C631E"/>
              </a:solidFill>
              <a:latin typeface="Arial Black" panose="020B0A04020102020204" pitchFamily="34" charset="0"/>
            </a:rPr>
            <a:t>A</a:t>
          </a:r>
          <a:r>
            <a:rPr lang="en-GB" sz="1200">
              <a:solidFill>
                <a:srgbClr val="166D9D"/>
              </a:solidFill>
              <a:latin typeface="Arial Black" panose="020B0A04020102020204" pitchFamily="34" charset="0"/>
            </a:rPr>
            <a:t>tion </a:t>
          </a:r>
          <a:r>
            <a:rPr lang="en-GB" sz="1200">
              <a:solidFill>
                <a:srgbClr val="1C631E"/>
              </a:solidFill>
              <a:latin typeface="Arial Black" panose="020B0A04020102020204" pitchFamily="34" charset="0"/>
            </a:rPr>
            <a:t>W</a:t>
          </a:r>
          <a:r>
            <a:rPr lang="en-GB" sz="1200">
              <a:solidFill>
                <a:srgbClr val="166D9D"/>
              </a:solidFill>
              <a:latin typeface="Arial Black" panose="020B0A04020102020204" pitchFamily="34" charset="0"/>
            </a:rPr>
            <a:t>ork and </a:t>
          </a:r>
          <a:r>
            <a:rPr lang="en-GB" sz="1200">
              <a:solidFill>
                <a:srgbClr val="1C631E"/>
              </a:solidFill>
              <a:latin typeface="Arial Black" panose="020B0A04020102020204" pitchFamily="34" charset="0"/>
            </a:rPr>
            <a:t>A</a:t>
          </a:r>
          <a:r>
            <a:rPr lang="en-GB" sz="1200">
              <a:solidFill>
                <a:srgbClr val="166D9D"/>
              </a:solidFill>
              <a:latin typeface="Arial Black" panose="020B0A04020102020204" pitchFamily="34" charset="0"/>
            </a:rPr>
            <a:t>ctions </a:t>
          </a:r>
          <a:r>
            <a:rPr lang="en-GB" sz="1200">
              <a:solidFill>
                <a:srgbClr val="1C631E"/>
              </a:solidFill>
              <a:latin typeface="Arial Black" panose="020B0A04020102020204" pitchFamily="34" charset="0"/>
            </a:rPr>
            <a:t>T</a:t>
          </a:r>
          <a:r>
            <a:rPr lang="en-GB" sz="1200">
              <a:solidFill>
                <a:srgbClr val="166D9D"/>
              </a:solidFill>
              <a:latin typeface="Arial Black" panose="020B0A04020102020204" pitchFamily="34" charset="0"/>
            </a:rPr>
            <a:t>o change the energy cul</a:t>
          </a:r>
          <a:r>
            <a:rPr lang="en-GB" sz="1200">
              <a:solidFill>
                <a:srgbClr val="1C631E"/>
              </a:solidFill>
              <a:latin typeface="Arial Black" panose="020B0A04020102020204" pitchFamily="34" charset="0"/>
            </a:rPr>
            <a:t>T</a:t>
          </a:r>
          <a:r>
            <a:rPr lang="en-GB" sz="1200">
              <a:solidFill>
                <a:srgbClr val="166D9D"/>
              </a:solidFill>
              <a:latin typeface="Arial Black" panose="020B0A04020102020204" pitchFamily="34" charset="0"/>
            </a:rPr>
            <a:t>ure</a:t>
          </a:r>
          <a:endParaRPr lang="fr-CH" sz="1200">
            <a:latin typeface="Arial Black" panose="020B0A04020102020204" pitchFamily="34" charset="0"/>
          </a:endParaRPr>
        </a:p>
      </xdr:txBody>
    </xdr:sp>
    <xdr:clientData/>
  </xdr:twoCellAnchor>
  <xdr:twoCellAnchor>
    <xdr:from>
      <xdr:col>5</xdr:col>
      <xdr:colOff>533401</xdr:colOff>
      <xdr:row>0</xdr:row>
      <xdr:rowOff>28575</xdr:rowOff>
    </xdr:from>
    <xdr:to>
      <xdr:col>7</xdr:col>
      <xdr:colOff>1695451</xdr:colOff>
      <xdr:row>3</xdr:row>
      <xdr:rowOff>352426</xdr:rowOff>
    </xdr:to>
    <xdr:sp macro="" textlink="">
      <xdr:nvSpPr>
        <xdr:cNvPr id="5" name="Rectangle 4"/>
        <xdr:cNvSpPr/>
      </xdr:nvSpPr>
      <xdr:spPr>
        <a:xfrm>
          <a:off x="7172326" y="28575"/>
          <a:ext cx="4572000" cy="1724026"/>
        </a:xfrm>
        <a:prstGeom prst="rect">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2000"/>
            <a:t>IMPAWATT</a:t>
          </a:r>
          <a:r>
            <a:rPr lang="fi-FI" sz="2000" baseline="0"/>
            <a:t> tool helps to assess the GHG savings because of alternative measures that improve energy-efficiency and/or because of shifting to lower carbon fuels and renewable energy carriers.</a:t>
          </a:r>
          <a:endParaRPr lang="fi-FI" sz="2000"/>
        </a:p>
      </xdr:txBody>
    </xdr:sp>
    <xdr:clientData/>
  </xdr:twoCellAnchor>
  <mc:AlternateContent xmlns:mc="http://schemas.openxmlformats.org/markup-compatibility/2006">
    <mc:Choice xmlns:a14="http://schemas.microsoft.com/office/drawing/2010/main" Requires="a14">
      <xdr:twoCellAnchor editAs="oneCell">
        <xdr:from>
          <xdr:col>3</xdr:col>
          <xdr:colOff>219075</xdr:colOff>
          <xdr:row>31</xdr:row>
          <xdr:rowOff>19050</xdr:rowOff>
        </xdr:from>
        <xdr:to>
          <xdr:col>3</xdr:col>
          <xdr:colOff>1495425</xdr:colOff>
          <xdr:row>31</xdr:row>
          <xdr:rowOff>266700</xdr:rowOff>
        </xdr:to>
        <xdr:sp macro="" textlink="">
          <xdr:nvSpPr>
            <xdr:cNvPr id="1027" name="Drop Down 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26</xdr:row>
          <xdr:rowOff>9525</xdr:rowOff>
        </xdr:from>
        <xdr:to>
          <xdr:col>3</xdr:col>
          <xdr:colOff>1485900</xdr:colOff>
          <xdr:row>26</xdr:row>
          <xdr:rowOff>257175</xdr:rowOff>
        </xdr:to>
        <xdr:sp macro="" textlink="">
          <xdr:nvSpPr>
            <xdr:cNvPr id="1028" name="Drop Down 4"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26</xdr:row>
          <xdr:rowOff>19050</xdr:rowOff>
        </xdr:from>
        <xdr:to>
          <xdr:col>4</xdr:col>
          <xdr:colOff>1485900</xdr:colOff>
          <xdr:row>26</xdr:row>
          <xdr:rowOff>266700</xdr:rowOff>
        </xdr:to>
        <xdr:sp macro="" textlink="">
          <xdr:nvSpPr>
            <xdr:cNvPr id="1036" name="Drop Down 12"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26</xdr:row>
          <xdr:rowOff>19050</xdr:rowOff>
        </xdr:from>
        <xdr:to>
          <xdr:col>5</xdr:col>
          <xdr:colOff>1485900</xdr:colOff>
          <xdr:row>26</xdr:row>
          <xdr:rowOff>266700</xdr:rowOff>
        </xdr:to>
        <xdr:sp macro="" textlink="">
          <xdr:nvSpPr>
            <xdr:cNvPr id="1037" name="Drop Down 13"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26</xdr:row>
          <xdr:rowOff>19050</xdr:rowOff>
        </xdr:from>
        <xdr:to>
          <xdr:col>6</xdr:col>
          <xdr:colOff>1504950</xdr:colOff>
          <xdr:row>26</xdr:row>
          <xdr:rowOff>266700</xdr:rowOff>
        </xdr:to>
        <xdr:sp macro="" textlink="">
          <xdr:nvSpPr>
            <xdr:cNvPr id="1038" name="Drop Down 14"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26</xdr:row>
          <xdr:rowOff>9525</xdr:rowOff>
        </xdr:from>
        <xdr:to>
          <xdr:col>7</xdr:col>
          <xdr:colOff>1504950</xdr:colOff>
          <xdr:row>26</xdr:row>
          <xdr:rowOff>257175</xdr:rowOff>
        </xdr:to>
        <xdr:sp macro="" textlink="">
          <xdr:nvSpPr>
            <xdr:cNvPr id="1039" name="Drop Down 15"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27</xdr:row>
          <xdr:rowOff>38100</xdr:rowOff>
        </xdr:from>
        <xdr:to>
          <xdr:col>3</xdr:col>
          <xdr:colOff>1238250</xdr:colOff>
          <xdr:row>27</xdr:row>
          <xdr:rowOff>295275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Check if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27</xdr:row>
          <xdr:rowOff>38100</xdr:rowOff>
        </xdr:from>
        <xdr:to>
          <xdr:col>4</xdr:col>
          <xdr:colOff>1276350</xdr:colOff>
          <xdr:row>27</xdr:row>
          <xdr:rowOff>295275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Check if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27</xdr:row>
          <xdr:rowOff>38100</xdr:rowOff>
        </xdr:from>
        <xdr:to>
          <xdr:col>5</xdr:col>
          <xdr:colOff>1238250</xdr:colOff>
          <xdr:row>27</xdr:row>
          <xdr:rowOff>295275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Check if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27</xdr:row>
          <xdr:rowOff>38100</xdr:rowOff>
        </xdr:from>
        <xdr:to>
          <xdr:col>6</xdr:col>
          <xdr:colOff>1238250</xdr:colOff>
          <xdr:row>27</xdr:row>
          <xdr:rowOff>295275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 Check if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27</xdr:row>
          <xdr:rowOff>38100</xdr:rowOff>
        </xdr:from>
        <xdr:to>
          <xdr:col>7</xdr:col>
          <xdr:colOff>1238250</xdr:colOff>
          <xdr:row>27</xdr:row>
          <xdr:rowOff>295275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Check if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31</xdr:row>
          <xdr:rowOff>38100</xdr:rowOff>
        </xdr:from>
        <xdr:to>
          <xdr:col>4</xdr:col>
          <xdr:colOff>1504950</xdr:colOff>
          <xdr:row>31</xdr:row>
          <xdr:rowOff>276225</xdr:rowOff>
        </xdr:to>
        <xdr:sp macro="" textlink="">
          <xdr:nvSpPr>
            <xdr:cNvPr id="1055" name="Drop Down 31"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31</xdr:row>
          <xdr:rowOff>38100</xdr:rowOff>
        </xdr:from>
        <xdr:to>
          <xdr:col>5</xdr:col>
          <xdr:colOff>1495425</xdr:colOff>
          <xdr:row>31</xdr:row>
          <xdr:rowOff>276225</xdr:rowOff>
        </xdr:to>
        <xdr:sp macro="" textlink="">
          <xdr:nvSpPr>
            <xdr:cNvPr id="1056" name="Drop Down 32"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31</xdr:row>
          <xdr:rowOff>38100</xdr:rowOff>
        </xdr:from>
        <xdr:to>
          <xdr:col>6</xdr:col>
          <xdr:colOff>1495425</xdr:colOff>
          <xdr:row>31</xdr:row>
          <xdr:rowOff>276225</xdr:rowOff>
        </xdr:to>
        <xdr:sp macro="" textlink="">
          <xdr:nvSpPr>
            <xdr:cNvPr id="1057" name="Drop Down 33"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31</xdr:row>
          <xdr:rowOff>47625</xdr:rowOff>
        </xdr:from>
        <xdr:to>
          <xdr:col>7</xdr:col>
          <xdr:colOff>1495425</xdr:colOff>
          <xdr:row>31</xdr:row>
          <xdr:rowOff>285750</xdr:rowOff>
        </xdr:to>
        <xdr:sp macro="" textlink="">
          <xdr:nvSpPr>
            <xdr:cNvPr id="1058" name="Drop Down 34"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828745</xdr:colOff>
      <xdr:row>2</xdr:row>
      <xdr:rowOff>485995</xdr:rowOff>
    </xdr:to>
    <xdr:pic>
      <xdr:nvPicPr>
        <xdr:cNvPr id="2" name="Graphique 12">
          <a:extLst>
            <a:ext uri="{FF2B5EF4-FFF2-40B4-BE49-F238E27FC236}">
              <a16:creationId xmlns:a16="http://schemas.microsoft.com/office/drawing/2014/main" id="{600ACE48-5663-4938-8F68-FECD73B0FC92}"/>
            </a:ext>
          </a:extLst>
        </xdr:cNvPr>
        <xdr:cNvPicPr>
          <a:picLocks noChangeAspect="1"/>
        </xdr:cNvPicPr>
      </xdr:nvPicPr>
      <xdr:blipFill>
        <a:blip xmlns:r="http://schemas.openxmlformats.org/officeDocument/2006/relationships" r:embed="rId1">
          <a:extLst>
            <a:ext uri="{96DAC541-7B7A-43D3-8B79-37D633B846F1}">
              <asvg:svgBlip xmlns:p="http://schemas.openxmlformats.org/presentationml/2006/main" xmlns:asvg="http://schemas.microsoft.com/office/drawing/2016/SVG/main" xmlns="" xmlns:lc="http://schemas.openxmlformats.org/drawingml/2006/lockedCanvas" r:embed="rId8"/>
            </a:ext>
          </a:extLst>
        </a:blip>
        <a:stretch>
          <a:fillRect/>
        </a:stretch>
      </xdr:blipFill>
      <xdr:spPr>
        <a:xfrm>
          <a:off x="228600" y="0"/>
          <a:ext cx="828745" cy="866995"/>
        </a:xfrm>
        <a:prstGeom prst="rect">
          <a:avLst/>
        </a:prstGeom>
      </xdr:spPr>
    </xdr:pic>
    <xdr:clientData/>
  </xdr:twoCellAnchor>
  <xdr:twoCellAnchor editAs="oneCell">
    <xdr:from>
      <xdr:col>1</xdr:col>
      <xdr:colOff>1094056</xdr:colOff>
      <xdr:row>0</xdr:row>
      <xdr:rowOff>146804</xdr:rowOff>
    </xdr:from>
    <xdr:to>
      <xdr:col>5</xdr:col>
      <xdr:colOff>496388</xdr:colOff>
      <xdr:row>2</xdr:row>
      <xdr:rowOff>304165</xdr:rowOff>
    </xdr:to>
    <xdr:pic>
      <xdr:nvPicPr>
        <xdr:cNvPr id="3" name="Espace réservé du contenu 4">
          <a:extLst>
            <a:ext uri="{FF2B5EF4-FFF2-40B4-BE49-F238E27FC236}">
              <a16:creationId xmlns:a16="http://schemas.microsoft.com/office/drawing/2014/main" id="{6E1AAD79-D587-4E88-BF56-2EC58D20DCDD}"/>
            </a:ext>
          </a:extLst>
        </xdr:cNvPr>
        <xdr:cNvPicPr>
          <a:picLocks noGrp="1" noChangeAspect="1"/>
        </xdr:cNvPicPr>
      </xdr:nvPicPr>
      <xdr:blipFill>
        <a:blip xmlns:r="http://schemas.openxmlformats.org/officeDocument/2006/relationships" r:embed="rId9">
          <a:extLst>
            <a:ext uri="{96DAC541-7B7A-43D3-8B79-37D633B846F1}">
              <asvg:svgBlip xmlns:p="http://schemas.openxmlformats.org/presentationml/2006/main" xmlns:asvg="http://schemas.microsoft.com/office/drawing/2016/SVG/main" xmlns="" xmlns:lc="http://schemas.openxmlformats.org/drawingml/2006/lockedCanvas" r:embed="rId10"/>
            </a:ext>
          </a:extLst>
        </a:blip>
        <a:stretch>
          <a:fillRect/>
        </a:stretch>
      </xdr:blipFill>
      <xdr:spPr>
        <a:xfrm>
          <a:off x="1322656" y="146804"/>
          <a:ext cx="5553615" cy="538361"/>
        </a:xfrm>
        <a:prstGeom prst="rect">
          <a:avLst/>
        </a:prstGeom>
      </xdr:spPr>
    </xdr:pic>
    <xdr:clientData/>
  </xdr:twoCellAnchor>
  <xdr:twoCellAnchor>
    <xdr:from>
      <xdr:col>1</xdr:col>
      <xdr:colOff>83691</xdr:colOff>
      <xdr:row>2</xdr:row>
      <xdr:rowOff>513854</xdr:rowOff>
    </xdr:from>
    <xdr:to>
      <xdr:col>4</xdr:col>
      <xdr:colOff>1193503</xdr:colOff>
      <xdr:row>2</xdr:row>
      <xdr:rowOff>790853</xdr:rowOff>
    </xdr:to>
    <xdr:sp macro="" textlink="">
      <xdr:nvSpPr>
        <xdr:cNvPr id="4" name="ZoneTexte 14">
          <a:extLst>
            <a:ext uri="{FF2B5EF4-FFF2-40B4-BE49-F238E27FC236}">
              <a16:creationId xmlns:a16="http://schemas.microsoft.com/office/drawing/2014/main" id="{D286E074-9BBC-4827-A883-CBE72E84B81B}"/>
            </a:ext>
          </a:extLst>
        </xdr:cNvPr>
        <xdr:cNvSpPr txBox="1"/>
      </xdr:nvSpPr>
      <xdr:spPr>
        <a:xfrm>
          <a:off x="312291" y="894854"/>
          <a:ext cx="6367612" cy="276999"/>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1200">
              <a:solidFill>
                <a:srgbClr val="1C631E"/>
              </a:solidFill>
              <a:latin typeface="Arial Black" panose="020B0A04020102020204" pitchFamily="34" charset="0"/>
            </a:rPr>
            <a:t>IMP</a:t>
          </a:r>
          <a:r>
            <a:rPr lang="en-GB" sz="1200">
              <a:solidFill>
                <a:srgbClr val="166D9D"/>
              </a:solidFill>
              <a:latin typeface="Arial Black" panose="020B0A04020102020204" pitchFamily="34" charset="0"/>
            </a:rPr>
            <a:t>lement</a:t>
          </a:r>
          <a:r>
            <a:rPr lang="en-GB" sz="1200">
              <a:solidFill>
                <a:srgbClr val="1C631E"/>
              </a:solidFill>
              <a:latin typeface="Arial Black" panose="020B0A04020102020204" pitchFamily="34" charset="0"/>
            </a:rPr>
            <a:t>A</a:t>
          </a:r>
          <a:r>
            <a:rPr lang="en-GB" sz="1200">
              <a:solidFill>
                <a:srgbClr val="166D9D"/>
              </a:solidFill>
              <a:latin typeface="Arial Black" panose="020B0A04020102020204" pitchFamily="34" charset="0"/>
            </a:rPr>
            <a:t>tion </a:t>
          </a:r>
          <a:r>
            <a:rPr lang="en-GB" sz="1200">
              <a:solidFill>
                <a:srgbClr val="1C631E"/>
              </a:solidFill>
              <a:latin typeface="Arial Black" panose="020B0A04020102020204" pitchFamily="34" charset="0"/>
            </a:rPr>
            <a:t>W</a:t>
          </a:r>
          <a:r>
            <a:rPr lang="en-GB" sz="1200">
              <a:solidFill>
                <a:srgbClr val="166D9D"/>
              </a:solidFill>
              <a:latin typeface="Arial Black" panose="020B0A04020102020204" pitchFamily="34" charset="0"/>
            </a:rPr>
            <a:t>ork and </a:t>
          </a:r>
          <a:r>
            <a:rPr lang="en-GB" sz="1200">
              <a:solidFill>
                <a:srgbClr val="1C631E"/>
              </a:solidFill>
              <a:latin typeface="Arial Black" panose="020B0A04020102020204" pitchFamily="34" charset="0"/>
            </a:rPr>
            <a:t>A</a:t>
          </a:r>
          <a:r>
            <a:rPr lang="en-GB" sz="1200">
              <a:solidFill>
                <a:srgbClr val="166D9D"/>
              </a:solidFill>
              <a:latin typeface="Arial Black" panose="020B0A04020102020204" pitchFamily="34" charset="0"/>
            </a:rPr>
            <a:t>ctions </a:t>
          </a:r>
          <a:r>
            <a:rPr lang="en-GB" sz="1200">
              <a:solidFill>
                <a:srgbClr val="1C631E"/>
              </a:solidFill>
              <a:latin typeface="Arial Black" panose="020B0A04020102020204" pitchFamily="34" charset="0"/>
            </a:rPr>
            <a:t>T</a:t>
          </a:r>
          <a:r>
            <a:rPr lang="en-GB" sz="1200">
              <a:solidFill>
                <a:srgbClr val="166D9D"/>
              </a:solidFill>
              <a:latin typeface="Arial Black" panose="020B0A04020102020204" pitchFamily="34" charset="0"/>
            </a:rPr>
            <a:t>o change the energy cul</a:t>
          </a:r>
          <a:r>
            <a:rPr lang="en-GB" sz="1200">
              <a:solidFill>
                <a:srgbClr val="1C631E"/>
              </a:solidFill>
              <a:latin typeface="Arial Black" panose="020B0A04020102020204" pitchFamily="34" charset="0"/>
            </a:rPr>
            <a:t>T</a:t>
          </a:r>
          <a:r>
            <a:rPr lang="en-GB" sz="1200">
              <a:solidFill>
                <a:srgbClr val="166D9D"/>
              </a:solidFill>
              <a:latin typeface="Arial Black" panose="020B0A04020102020204" pitchFamily="34" charset="0"/>
            </a:rPr>
            <a:t>ure</a:t>
          </a:r>
          <a:endParaRPr lang="fr-CH" sz="1200">
            <a:latin typeface="Arial Black" panose="020B0A04020102020204" pitchFamily="34" charset="0"/>
          </a:endParaRPr>
        </a:p>
      </xdr:txBody>
    </xdr:sp>
    <xdr:clientData/>
  </xdr:twoCellAnchor>
  <xdr:twoCellAnchor>
    <xdr:from>
      <xdr:col>5</xdr:col>
      <xdr:colOff>581025</xdr:colOff>
      <xdr:row>0</xdr:row>
      <xdr:rowOff>123824</xdr:rowOff>
    </xdr:from>
    <xdr:to>
      <xdr:col>8</xdr:col>
      <xdr:colOff>0</xdr:colOff>
      <xdr:row>2</xdr:row>
      <xdr:rowOff>1562099</xdr:rowOff>
    </xdr:to>
    <xdr:sp macro="" textlink="">
      <xdr:nvSpPr>
        <xdr:cNvPr id="5" name="Rectangle 4"/>
        <xdr:cNvSpPr/>
      </xdr:nvSpPr>
      <xdr:spPr>
        <a:xfrm>
          <a:off x="6915150" y="123824"/>
          <a:ext cx="4533900" cy="1819275"/>
        </a:xfrm>
        <a:prstGeom prst="rect">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2000"/>
            <a:t>IMPAWATT</a:t>
          </a:r>
          <a:r>
            <a:rPr lang="fi-FI" sz="2000" baseline="0"/>
            <a:t> tool helps to assess the GHG savings because of alternative measures that improve energy-efficiency and/or because of shifting to lower carbon fuels and renewable energy carriers.</a:t>
          </a:r>
          <a:endParaRPr lang="fi-FI" sz="2000"/>
        </a:p>
      </xdr:txBody>
    </xdr:sp>
    <xdr:clientData/>
  </xdr:twoCellAnchor>
  <xdr:twoCellAnchor>
    <xdr:from>
      <xdr:col>3</xdr:col>
      <xdr:colOff>177426</xdr:colOff>
      <xdr:row>3</xdr:row>
      <xdr:rowOff>136340</xdr:rowOff>
    </xdr:from>
    <xdr:to>
      <xdr:col>5</xdr:col>
      <xdr:colOff>1590675</xdr:colOff>
      <xdr:row>3</xdr:row>
      <xdr:rowOff>3013076</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H77"/>
  <sheetViews>
    <sheetView showGridLines="0" showRowColHeaders="0" tabSelected="1" topLeftCell="A16" zoomScaleNormal="100" workbookViewId="0">
      <selection activeCell="E34" sqref="E34"/>
    </sheetView>
  </sheetViews>
  <sheetFormatPr defaultRowHeight="15" x14ac:dyDescent="0.25"/>
  <cols>
    <col min="1" max="1" width="3.42578125" customWidth="1"/>
    <col min="2" max="2" width="25.7109375" customWidth="1"/>
    <col min="3" max="3" width="19.28515625" customWidth="1"/>
    <col min="4" max="8" width="25.5703125" style="2" customWidth="1"/>
  </cols>
  <sheetData>
    <row r="1" spans="1:8" x14ac:dyDescent="0.25">
      <c r="A1" s="162"/>
      <c r="B1" s="166"/>
      <c r="C1" s="166"/>
      <c r="D1" s="166"/>
      <c r="E1" s="166"/>
      <c r="F1" s="166"/>
      <c r="G1" s="166"/>
      <c r="H1" s="166"/>
    </row>
    <row r="2" spans="1:8" x14ac:dyDescent="0.25">
      <c r="A2" s="162"/>
      <c r="B2" s="166"/>
      <c r="C2" s="166"/>
      <c r="D2" s="166"/>
      <c r="E2" s="166"/>
      <c r="F2" s="166"/>
      <c r="G2" s="166"/>
      <c r="H2" s="166"/>
    </row>
    <row r="3" spans="1:8" ht="80.25" customHeight="1" x14ac:dyDescent="0.25">
      <c r="A3" s="162"/>
      <c r="B3" s="166"/>
      <c r="C3" s="166"/>
      <c r="D3" s="166"/>
      <c r="E3" s="166"/>
      <c r="F3" s="166"/>
      <c r="G3" s="166"/>
      <c r="H3" s="166"/>
    </row>
    <row r="4" spans="1:8" ht="28.5" customHeight="1" x14ac:dyDescent="0.25">
      <c r="A4" s="162"/>
      <c r="B4" s="3"/>
      <c r="C4" s="3"/>
      <c r="D4" s="3"/>
      <c r="E4" s="3"/>
      <c r="F4" s="3"/>
      <c r="G4" s="3"/>
      <c r="H4" s="3"/>
    </row>
    <row r="5" spans="1:8" ht="47.1" customHeight="1" x14ac:dyDescent="0.25">
      <c r="A5" s="162"/>
      <c r="B5" s="171" t="s">
        <v>77</v>
      </c>
      <c r="C5" s="172"/>
      <c r="D5" s="163"/>
      <c r="E5" s="164"/>
      <c r="F5" s="164"/>
      <c r="G5" s="164"/>
      <c r="H5" s="165"/>
    </row>
    <row r="6" spans="1:8" x14ac:dyDescent="0.25">
      <c r="A6" s="162"/>
      <c r="B6" s="167" t="s">
        <v>116</v>
      </c>
      <c r="C6" s="168"/>
      <c r="D6" s="40" t="s">
        <v>0</v>
      </c>
      <c r="E6" s="40" t="s">
        <v>1</v>
      </c>
      <c r="F6" s="40" t="s">
        <v>2</v>
      </c>
      <c r="G6" s="40" t="s">
        <v>3</v>
      </c>
      <c r="H6" s="40" t="s">
        <v>4</v>
      </c>
    </row>
    <row r="7" spans="1:8" ht="123" customHeight="1" x14ac:dyDescent="0.25">
      <c r="A7" s="162"/>
      <c r="B7" s="169"/>
      <c r="C7" s="170"/>
      <c r="D7" s="173"/>
      <c r="E7" s="173"/>
      <c r="F7" s="173"/>
      <c r="G7" s="173"/>
      <c r="H7" s="173"/>
    </row>
    <row r="8" spans="1:8" ht="45" x14ac:dyDescent="0.25">
      <c r="A8" s="162"/>
      <c r="B8" s="118" t="s">
        <v>5</v>
      </c>
      <c r="C8" s="147" t="s">
        <v>6</v>
      </c>
      <c r="D8" s="174"/>
      <c r="E8" s="174"/>
      <c r="F8" s="174"/>
      <c r="G8" s="174"/>
      <c r="H8" s="174"/>
    </row>
    <row r="9" spans="1:8" x14ac:dyDescent="0.25">
      <c r="A9" s="162"/>
      <c r="B9" s="148" t="s">
        <v>7</v>
      </c>
      <c r="C9" s="149" t="s">
        <v>25</v>
      </c>
      <c r="D9" s="37">
        <v>1</v>
      </c>
      <c r="E9" s="37"/>
      <c r="F9" s="37"/>
      <c r="G9" s="37"/>
      <c r="H9" s="37"/>
    </row>
    <row r="10" spans="1:8" x14ac:dyDescent="0.25">
      <c r="A10" s="162"/>
      <c r="B10" s="148" t="s">
        <v>8</v>
      </c>
      <c r="C10" s="149" t="s">
        <v>25</v>
      </c>
      <c r="D10" s="37"/>
      <c r="E10" s="37"/>
      <c r="F10" s="37"/>
      <c r="G10" s="37"/>
      <c r="H10" s="37"/>
    </row>
    <row r="11" spans="1:8" x14ac:dyDescent="0.25">
      <c r="A11" s="162"/>
      <c r="B11" s="148" t="s">
        <v>9</v>
      </c>
      <c r="C11" s="149" t="s">
        <v>25</v>
      </c>
      <c r="D11" s="37">
        <v>1</v>
      </c>
      <c r="E11" s="37"/>
      <c r="F11" s="37"/>
      <c r="G11" s="37"/>
      <c r="H11" s="37"/>
    </row>
    <row r="12" spans="1:8" x14ac:dyDescent="0.25">
      <c r="A12" s="162"/>
      <c r="B12" s="148" t="s">
        <v>10</v>
      </c>
      <c r="C12" s="149" t="s">
        <v>25</v>
      </c>
      <c r="D12" s="37"/>
      <c r="E12" s="37"/>
      <c r="F12" s="37"/>
      <c r="G12" s="37"/>
      <c r="H12" s="37"/>
    </row>
    <row r="13" spans="1:8" x14ac:dyDescent="0.25">
      <c r="A13" s="162"/>
      <c r="B13" s="148" t="s">
        <v>11</v>
      </c>
      <c r="C13" s="149" t="s">
        <v>25</v>
      </c>
      <c r="D13" s="37"/>
      <c r="E13" s="37"/>
      <c r="F13" s="37"/>
      <c r="G13" s="37"/>
      <c r="H13" s="37"/>
    </row>
    <row r="14" spans="1:8" x14ac:dyDescent="0.25">
      <c r="A14" s="162"/>
      <c r="B14" s="148" t="s">
        <v>13</v>
      </c>
      <c r="C14" s="149" t="s">
        <v>25</v>
      </c>
      <c r="D14" s="37">
        <v>1</v>
      </c>
      <c r="E14" s="37"/>
      <c r="F14" s="37"/>
      <c r="G14" s="37"/>
      <c r="H14" s="37"/>
    </row>
    <row r="15" spans="1:8" x14ac:dyDescent="0.25">
      <c r="A15" s="162"/>
      <c r="B15" s="148" t="s">
        <v>12</v>
      </c>
      <c r="C15" s="149" t="s">
        <v>25</v>
      </c>
      <c r="D15" s="37"/>
      <c r="E15" s="37"/>
      <c r="F15" s="37"/>
      <c r="G15" s="37"/>
      <c r="H15" s="37"/>
    </row>
    <row r="16" spans="1:8" x14ac:dyDescent="0.25">
      <c r="A16" s="162"/>
      <c r="B16" s="148" t="s">
        <v>14</v>
      </c>
      <c r="C16" s="149" t="s">
        <v>25</v>
      </c>
      <c r="D16" s="37"/>
      <c r="E16" s="37"/>
      <c r="F16" s="37"/>
      <c r="G16" s="37"/>
      <c r="H16" s="37"/>
    </row>
    <row r="17" spans="1:8" x14ac:dyDescent="0.25">
      <c r="A17" s="162"/>
      <c r="B17" s="148" t="s">
        <v>22</v>
      </c>
      <c r="C17" s="149" t="s">
        <v>26</v>
      </c>
      <c r="D17" s="37">
        <v>1</v>
      </c>
      <c r="E17" s="37"/>
      <c r="F17" s="37"/>
      <c r="G17" s="37"/>
      <c r="H17" s="37"/>
    </row>
    <row r="18" spans="1:8" x14ac:dyDescent="0.25">
      <c r="A18" s="162"/>
      <c r="B18" s="148" t="s">
        <v>15</v>
      </c>
      <c r="C18" s="149" t="s">
        <v>26</v>
      </c>
      <c r="D18" s="37"/>
      <c r="E18" s="37"/>
      <c r="F18" s="37"/>
      <c r="G18" s="37"/>
      <c r="H18" s="37"/>
    </row>
    <row r="19" spans="1:8" x14ac:dyDescent="0.25">
      <c r="A19" s="162"/>
      <c r="B19" s="148" t="s">
        <v>16</v>
      </c>
      <c r="C19" s="149" t="s">
        <v>26</v>
      </c>
      <c r="D19" s="37"/>
      <c r="E19" s="37"/>
      <c r="F19" s="37"/>
      <c r="G19" s="37"/>
      <c r="H19" s="37"/>
    </row>
    <row r="20" spans="1:8" x14ac:dyDescent="0.25">
      <c r="A20" s="162"/>
      <c r="B20" s="148" t="s">
        <v>17</v>
      </c>
      <c r="C20" s="149" t="s">
        <v>25</v>
      </c>
      <c r="D20" s="37"/>
      <c r="E20" s="37"/>
      <c r="F20" s="37"/>
      <c r="G20" s="37"/>
      <c r="H20" s="37"/>
    </row>
    <row r="21" spans="1:8" x14ac:dyDescent="0.25">
      <c r="A21" s="162"/>
      <c r="B21" s="148" t="s">
        <v>18</v>
      </c>
      <c r="C21" s="149" t="s">
        <v>25</v>
      </c>
      <c r="D21" s="37"/>
      <c r="E21" s="37"/>
      <c r="F21" s="37"/>
      <c r="G21" s="37"/>
      <c r="H21" s="37"/>
    </row>
    <row r="22" spans="1:8" ht="30" x14ac:dyDescent="0.25">
      <c r="A22" s="162"/>
      <c r="B22" s="148" t="s">
        <v>19</v>
      </c>
      <c r="C22" s="149" t="s">
        <v>25</v>
      </c>
      <c r="D22" s="37"/>
      <c r="E22" s="37"/>
      <c r="F22" s="37"/>
      <c r="G22" s="37"/>
      <c r="H22" s="37"/>
    </row>
    <row r="23" spans="1:8" x14ac:dyDescent="0.25">
      <c r="A23" s="162"/>
      <c r="B23" s="148" t="s">
        <v>20</v>
      </c>
      <c r="C23" s="149" t="s">
        <v>25</v>
      </c>
      <c r="D23" s="37"/>
      <c r="E23" s="37"/>
      <c r="F23" s="37"/>
      <c r="G23" s="37"/>
      <c r="H23" s="37"/>
    </row>
    <row r="24" spans="1:8" x14ac:dyDescent="0.25">
      <c r="A24" s="162"/>
      <c r="B24" s="150" t="s">
        <v>21</v>
      </c>
      <c r="C24" s="151" t="s">
        <v>25</v>
      </c>
      <c r="D24" s="1"/>
      <c r="E24" s="37"/>
      <c r="F24" s="37"/>
      <c r="G24" s="37"/>
      <c r="H24" s="37"/>
    </row>
    <row r="25" spans="1:8" x14ac:dyDescent="0.25">
      <c r="A25" s="162"/>
      <c r="B25" s="152" t="s">
        <v>38</v>
      </c>
      <c r="C25" s="153" t="s">
        <v>27</v>
      </c>
      <c r="D25" s="39"/>
      <c r="E25" s="64"/>
      <c r="F25" s="64"/>
      <c r="G25" s="64"/>
      <c r="H25" s="64"/>
    </row>
    <row r="26" spans="1:8" x14ac:dyDescent="0.25">
      <c r="A26" s="162"/>
      <c r="B26" s="154" t="s">
        <v>65</v>
      </c>
      <c r="C26" s="149" t="s">
        <v>62</v>
      </c>
      <c r="D26" s="65"/>
      <c r="E26" s="65"/>
      <c r="F26" s="65"/>
      <c r="G26" s="65"/>
      <c r="H26" s="65"/>
    </row>
    <row r="27" spans="1:8" s="84" customFormat="1" ht="24" customHeight="1" x14ac:dyDescent="0.25">
      <c r="A27" s="162"/>
      <c r="B27" s="155" t="s">
        <v>63</v>
      </c>
      <c r="C27" s="156"/>
      <c r="D27" s="85">
        <v>2</v>
      </c>
      <c r="E27" s="85">
        <v>1</v>
      </c>
      <c r="F27" s="85">
        <v>1</v>
      </c>
      <c r="G27" s="85">
        <v>1</v>
      </c>
      <c r="H27" s="85">
        <v>1</v>
      </c>
    </row>
    <row r="28" spans="1:8" ht="24.75" customHeight="1" x14ac:dyDescent="0.25">
      <c r="A28" s="162"/>
      <c r="B28" s="157" t="s">
        <v>39</v>
      </c>
      <c r="C28" s="151"/>
      <c r="D28" s="86" t="b">
        <v>1</v>
      </c>
      <c r="E28" s="86" t="b">
        <v>0</v>
      </c>
      <c r="F28" s="86" t="b">
        <v>1</v>
      </c>
      <c r="G28" s="86" t="b">
        <v>1</v>
      </c>
      <c r="H28" s="86" t="b">
        <v>1</v>
      </c>
    </row>
    <row r="29" spans="1:8" x14ac:dyDescent="0.25">
      <c r="A29" s="162"/>
      <c r="B29" s="124" t="s">
        <v>24</v>
      </c>
      <c r="C29" s="153" t="s">
        <v>27</v>
      </c>
      <c r="D29" s="38">
        <v>1</v>
      </c>
      <c r="E29" s="38">
        <v>2</v>
      </c>
      <c r="F29" s="38">
        <v>30</v>
      </c>
      <c r="G29" s="38">
        <v>5</v>
      </c>
      <c r="H29" s="38">
        <v>50</v>
      </c>
    </row>
    <row r="30" spans="1:8" ht="30" customHeight="1" x14ac:dyDescent="0.25">
      <c r="A30" s="162"/>
      <c r="B30" s="158" t="s">
        <v>78</v>
      </c>
      <c r="C30" s="159" t="s">
        <v>44</v>
      </c>
      <c r="D30" s="66">
        <v>0.2</v>
      </c>
      <c r="E30" s="66">
        <v>0.2</v>
      </c>
      <c r="F30" s="66">
        <v>0.2</v>
      </c>
      <c r="G30" s="66">
        <v>0.2</v>
      </c>
      <c r="H30" s="66">
        <v>0.2</v>
      </c>
    </row>
    <row r="31" spans="1:8" x14ac:dyDescent="0.25">
      <c r="A31" s="162"/>
      <c r="B31" s="124" t="s">
        <v>23</v>
      </c>
      <c r="C31" s="149" t="s">
        <v>27</v>
      </c>
      <c r="D31" s="65">
        <v>1</v>
      </c>
      <c r="E31" s="37">
        <v>1</v>
      </c>
      <c r="F31" s="37">
        <v>1</v>
      </c>
      <c r="G31" s="37">
        <v>1</v>
      </c>
      <c r="H31" s="37">
        <v>1</v>
      </c>
    </row>
    <row r="32" spans="1:8" ht="23.25" customHeight="1" x14ac:dyDescent="0.25">
      <c r="A32" s="162"/>
      <c r="B32" s="148" t="s">
        <v>79</v>
      </c>
      <c r="C32" s="160"/>
      <c r="D32" s="79">
        <v>5</v>
      </c>
      <c r="E32" s="79">
        <v>3</v>
      </c>
      <c r="F32" s="79">
        <v>1</v>
      </c>
      <c r="G32" s="79">
        <v>2</v>
      </c>
      <c r="H32" s="79">
        <v>3</v>
      </c>
    </row>
    <row r="33" spans="1:8" ht="17.25" customHeight="1" x14ac:dyDescent="0.25">
      <c r="A33" s="162"/>
      <c r="B33" s="124" t="s">
        <v>81</v>
      </c>
      <c r="C33" s="153" t="s">
        <v>27</v>
      </c>
      <c r="D33" s="41">
        <v>10</v>
      </c>
      <c r="E33" s="41"/>
      <c r="F33" s="41">
        <v>2000</v>
      </c>
      <c r="G33" s="41">
        <v>2000</v>
      </c>
      <c r="H33" s="41">
        <v>2000</v>
      </c>
    </row>
    <row r="34" spans="1:8" x14ac:dyDescent="0.25">
      <c r="A34" s="162"/>
      <c r="B34" s="154" t="s">
        <v>34</v>
      </c>
      <c r="C34" s="149" t="s">
        <v>29</v>
      </c>
      <c r="D34" s="42">
        <v>1</v>
      </c>
      <c r="E34" s="43"/>
      <c r="F34" s="43">
        <v>0.01</v>
      </c>
      <c r="G34" s="43">
        <v>0.01</v>
      </c>
      <c r="H34" s="43">
        <v>0.01</v>
      </c>
    </row>
    <row r="35" spans="1:8" x14ac:dyDescent="0.25">
      <c r="A35" s="162"/>
      <c r="B35" s="154" t="s">
        <v>35</v>
      </c>
      <c r="C35" s="149" t="s">
        <v>29</v>
      </c>
      <c r="D35" s="42"/>
      <c r="E35" s="43"/>
      <c r="F35" s="43"/>
      <c r="G35" s="43"/>
      <c r="H35" s="43"/>
    </row>
    <row r="36" spans="1:8" x14ac:dyDescent="0.25">
      <c r="A36" s="162"/>
      <c r="B36" s="154" t="s">
        <v>52</v>
      </c>
      <c r="C36" s="149" t="s">
        <v>29</v>
      </c>
      <c r="D36" s="42"/>
      <c r="E36" s="43"/>
      <c r="F36" s="43"/>
      <c r="G36" s="43"/>
      <c r="H36" s="43"/>
    </row>
    <row r="37" spans="1:8" x14ac:dyDescent="0.25">
      <c r="A37" s="162"/>
      <c r="B37" s="175" t="s">
        <v>66</v>
      </c>
      <c r="C37" s="176"/>
      <c r="D37" s="80">
        <f>SUM(D34:D36)</f>
        <v>1</v>
      </c>
      <c r="E37" s="80">
        <f t="shared" ref="E37:H37" si="0">SUM(E34:E36)</f>
        <v>0</v>
      </c>
      <c r="F37" s="80">
        <f t="shared" si="0"/>
        <v>0.01</v>
      </c>
      <c r="G37" s="80">
        <f t="shared" si="0"/>
        <v>0.01</v>
      </c>
      <c r="H37" s="80">
        <f t="shared" si="0"/>
        <v>0.01</v>
      </c>
    </row>
    <row r="38" spans="1:8" x14ac:dyDescent="0.25">
      <c r="A38" s="162"/>
    </row>
    <row r="39" spans="1:8" x14ac:dyDescent="0.25">
      <c r="A39" s="162"/>
    </row>
    <row r="40" spans="1:8" x14ac:dyDescent="0.25">
      <c r="A40" s="162"/>
    </row>
    <row r="41" spans="1:8" x14ac:dyDescent="0.25">
      <c r="A41" s="162"/>
    </row>
    <row r="42" spans="1:8" x14ac:dyDescent="0.25">
      <c r="A42" s="162"/>
    </row>
    <row r="43" spans="1:8" x14ac:dyDescent="0.25">
      <c r="A43" s="162"/>
    </row>
    <row r="44" spans="1:8" x14ac:dyDescent="0.25">
      <c r="A44" s="162"/>
    </row>
    <row r="45" spans="1:8" x14ac:dyDescent="0.25">
      <c r="A45" s="162"/>
    </row>
    <row r="46" spans="1:8" x14ac:dyDescent="0.25">
      <c r="A46" s="162"/>
    </row>
    <row r="47" spans="1:8" x14ac:dyDescent="0.25">
      <c r="A47" s="162"/>
    </row>
    <row r="48" spans="1:8" x14ac:dyDescent="0.25">
      <c r="A48" s="162"/>
    </row>
    <row r="49" spans="1:1" x14ac:dyDescent="0.25">
      <c r="A49" s="162"/>
    </row>
    <row r="50" spans="1:1" x14ac:dyDescent="0.25">
      <c r="A50" s="162"/>
    </row>
    <row r="51" spans="1:1" x14ac:dyDescent="0.25">
      <c r="A51" s="162"/>
    </row>
    <row r="52" spans="1:1" x14ac:dyDescent="0.25">
      <c r="A52" s="162"/>
    </row>
    <row r="53" spans="1:1" x14ac:dyDescent="0.25">
      <c r="A53" s="162"/>
    </row>
    <row r="54" spans="1:1" x14ac:dyDescent="0.25">
      <c r="A54" s="162"/>
    </row>
    <row r="55" spans="1:1" x14ac:dyDescent="0.25">
      <c r="A55" s="162"/>
    </row>
    <row r="56" spans="1:1" x14ac:dyDescent="0.25">
      <c r="A56" s="162"/>
    </row>
    <row r="57" spans="1:1" x14ac:dyDescent="0.25">
      <c r="A57" s="162"/>
    </row>
    <row r="58" spans="1:1" x14ac:dyDescent="0.25">
      <c r="A58" s="162"/>
    </row>
    <row r="59" spans="1:1" x14ac:dyDescent="0.25">
      <c r="A59" s="162"/>
    </row>
    <row r="60" spans="1:1" x14ac:dyDescent="0.25">
      <c r="A60" s="162"/>
    </row>
    <row r="61" spans="1:1" x14ac:dyDescent="0.25">
      <c r="A61" s="162"/>
    </row>
    <row r="62" spans="1:1" x14ac:dyDescent="0.25">
      <c r="A62" s="162"/>
    </row>
    <row r="63" spans="1:1" x14ac:dyDescent="0.25">
      <c r="A63" s="162"/>
    </row>
    <row r="64" spans="1:1" x14ac:dyDescent="0.25">
      <c r="A64" s="162"/>
    </row>
    <row r="65" spans="1:1" x14ac:dyDescent="0.25">
      <c r="A65" s="162"/>
    </row>
    <row r="66" spans="1:1" x14ac:dyDescent="0.25">
      <c r="A66" s="162"/>
    </row>
    <row r="67" spans="1:1" x14ac:dyDescent="0.25">
      <c r="A67" s="162"/>
    </row>
    <row r="68" spans="1:1" x14ac:dyDescent="0.25">
      <c r="A68" s="162"/>
    </row>
    <row r="69" spans="1:1" x14ac:dyDescent="0.25">
      <c r="A69" s="162"/>
    </row>
    <row r="70" spans="1:1" x14ac:dyDescent="0.25">
      <c r="A70" s="162"/>
    </row>
    <row r="71" spans="1:1" x14ac:dyDescent="0.25">
      <c r="A71" s="162"/>
    </row>
    <row r="72" spans="1:1" x14ac:dyDescent="0.25">
      <c r="A72" s="162"/>
    </row>
    <row r="73" spans="1:1" x14ac:dyDescent="0.25">
      <c r="A73" s="162"/>
    </row>
    <row r="74" spans="1:1" x14ac:dyDescent="0.25">
      <c r="A74" s="162"/>
    </row>
    <row r="75" spans="1:1" x14ac:dyDescent="0.25">
      <c r="A75" s="162"/>
    </row>
    <row r="76" spans="1:1" x14ac:dyDescent="0.25">
      <c r="A76" s="162"/>
    </row>
    <row r="77" spans="1:1" x14ac:dyDescent="0.25">
      <c r="A77" s="162"/>
    </row>
  </sheetData>
  <mergeCells count="12">
    <mergeCell ref="A37:A77"/>
    <mergeCell ref="D5:H5"/>
    <mergeCell ref="B1:H3"/>
    <mergeCell ref="B6:C7"/>
    <mergeCell ref="B5:C5"/>
    <mergeCell ref="A1:A36"/>
    <mergeCell ref="D7:D8"/>
    <mergeCell ref="E7:E8"/>
    <mergeCell ref="F7:F8"/>
    <mergeCell ref="G7:G8"/>
    <mergeCell ref="H7:H8"/>
    <mergeCell ref="B37:C37"/>
  </mergeCell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Drop Down 3">
              <controlPr defaultSize="0" autoLine="0" autoPict="0">
                <anchor moveWithCells="1">
                  <from>
                    <xdr:col>3</xdr:col>
                    <xdr:colOff>219075</xdr:colOff>
                    <xdr:row>31</xdr:row>
                    <xdr:rowOff>19050</xdr:rowOff>
                  </from>
                  <to>
                    <xdr:col>3</xdr:col>
                    <xdr:colOff>1495425</xdr:colOff>
                    <xdr:row>31</xdr:row>
                    <xdr:rowOff>266700</xdr:rowOff>
                  </to>
                </anchor>
              </controlPr>
            </control>
          </mc:Choice>
        </mc:AlternateContent>
        <mc:AlternateContent xmlns:mc="http://schemas.openxmlformats.org/markup-compatibility/2006">
          <mc:Choice Requires="x14">
            <control shapeId="1028" r:id="rId5" name="Drop Down 4">
              <controlPr defaultSize="0" autoLine="0" autoPict="0">
                <anchor moveWithCells="1">
                  <from>
                    <xdr:col>3</xdr:col>
                    <xdr:colOff>209550</xdr:colOff>
                    <xdr:row>26</xdr:row>
                    <xdr:rowOff>9525</xdr:rowOff>
                  </from>
                  <to>
                    <xdr:col>3</xdr:col>
                    <xdr:colOff>1485900</xdr:colOff>
                    <xdr:row>26</xdr:row>
                    <xdr:rowOff>257175</xdr:rowOff>
                  </to>
                </anchor>
              </controlPr>
            </control>
          </mc:Choice>
        </mc:AlternateContent>
        <mc:AlternateContent xmlns:mc="http://schemas.openxmlformats.org/markup-compatibility/2006">
          <mc:Choice Requires="x14">
            <control shapeId="1036" r:id="rId6" name="Drop Down 12">
              <controlPr defaultSize="0" autoLine="0" autoPict="0">
                <anchor moveWithCells="1">
                  <from>
                    <xdr:col>4</xdr:col>
                    <xdr:colOff>209550</xdr:colOff>
                    <xdr:row>26</xdr:row>
                    <xdr:rowOff>19050</xdr:rowOff>
                  </from>
                  <to>
                    <xdr:col>4</xdr:col>
                    <xdr:colOff>1485900</xdr:colOff>
                    <xdr:row>26</xdr:row>
                    <xdr:rowOff>266700</xdr:rowOff>
                  </to>
                </anchor>
              </controlPr>
            </control>
          </mc:Choice>
        </mc:AlternateContent>
        <mc:AlternateContent xmlns:mc="http://schemas.openxmlformats.org/markup-compatibility/2006">
          <mc:Choice Requires="x14">
            <control shapeId="1037" r:id="rId7" name="Drop Down 13">
              <controlPr defaultSize="0" autoLine="0" autoPict="0">
                <anchor moveWithCells="1">
                  <from>
                    <xdr:col>5</xdr:col>
                    <xdr:colOff>209550</xdr:colOff>
                    <xdr:row>26</xdr:row>
                    <xdr:rowOff>19050</xdr:rowOff>
                  </from>
                  <to>
                    <xdr:col>5</xdr:col>
                    <xdr:colOff>1485900</xdr:colOff>
                    <xdr:row>26</xdr:row>
                    <xdr:rowOff>266700</xdr:rowOff>
                  </to>
                </anchor>
              </controlPr>
            </control>
          </mc:Choice>
        </mc:AlternateContent>
        <mc:AlternateContent xmlns:mc="http://schemas.openxmlformats.org/markup-compatibility/2006">
          <mc:Choice Requires="x14">
            <control shapeId="1038" r:id="rId8" name="Drop Down 14">
              <controlPr defaultSize="0" autoLine="0" autoPict="0">
                <anchor moveWithCells="1">
                  <from>
                    <xdr:col>6</xdr:col>
                    <xdr:colOff>228600</xdr:colOff>
                    <xdr:row>26</xdr:row>
                    <xdr:rowOff>19050</xdr:rowOff>
                  </from>
                  <to>
                    <xdr:col>6</xdr:col>
                    <xdr:colOff>1504950</xdr:colOff>
                    <xdr:row>26</xdr:row>
                    <xdr:rowOff>266700</xdr:rowOff>
                  </to>
                </anchor>
              </controlPr>
            </control>
          </mc:Choice>
        </mc:AlternateContent>
        <mc:AlternateContent xmlns:mc="http://schemas.openxmlformats.org/markup-compatibility/2006">
          <mc:Choice Requires="x14">
            <control shapeId="1039" r:id="rId9" name="Drop Down 15">
              <controlPr defaultSize="0" autoLine="0" autoPict="0">
                <anchor moveWithCells="1">
                  <from>
                    <xdr:col>7</xdr:col>
                    <xdr:colOff>228600</xdr:colOff>
                    <xdr:row>26</xdr:row>
                    <xdr:rowOff>9525</xdr:rowOff>
                  </from>
                  <to>
                    <xdr:col>7</xdr:col>
                    <xdr:colOff>1504950</xdr:colOff>
                    <xdr:row>26</xdr:row>
                    <xdr:rowOff>257175</xdr:rowOff>
                  </to>
                </anchor>
              </controlPr>
            </control>
          </mc:Choice>
        </mc:AlternateContent>
        <mc:AlternateContent xmlns:mc="http://schemas.openxmlformats.org/markup-compatibility/2006">
          <mc:Choice Requires="x14">
            <control shapeId="1050" r:id="rId10" name="Check Box 26">
              <controlPr defaultSize="0" autoFill="0" autoLine="0" autoPict="0">
                <anchor moveWithCells="1">
                  <from>
                    <xdr:col>3</xdr:col>
                    <xdr:colOff>323850</xdr:colOff>
                    <xdr:row>27</xdr:row>
                    <xdr:rowOff>38100</xdr:rowOff>
                  </from>
                  <to>
                    <xdr:col>3</xdr:col>
                    <xdr:colOff>1238250</xdr:colOff>
                    <xdr:row>27</xdr:row>
                    <xdr:rowOff>295275</xdr:rowOff>
                  </to>
                </anchor>
              </controlPr>
            </control>
          </mc:Choice>
        </mc:AlternateContent>
        <mc:AlternateContent xmlns:mc="http://schemas.openxmlformats.org/markup-compatibility/2006">
          <mc:Choice Requires="x14">
            <control shapeId="1051" r:id="rId11" name="Check Box 27">
              <controlPr defaultSize="0" autoFill="0" autoLine="0" autoPict="0">
                <anchor moveWithCells="1">
                  <from>
                    <xdr:col>4</xdr:col>
                    <xdr:colOff>361950</xdr:colOff>
                    <xdr:row>27</xdr:row>
                    <xdr:rowOff>38100</xdr:rowOff>
                  </from>
                  <to>
                    <xdr:col>4</xdr:col>
                    <xdr:colOff>1276350</xdr:colOff>
                    <xdr:row>27</xdr:row>
                    <xdr:rowOff>295275</xdr:rowOff>
                  </to>
                </anchor>
              </controlPr>
            </control>
          </mc:Choice>
        </mc:AlternateContent>
        <mc:AlternateContent xmlns:mc="http://schemas.openxmlformats.org/markup-compatibility/2006">
          <mc:Choice Requires="x14">
            <control shapeId="1052" r:id="rId12" name="Check Box 28">
              <controlPr defaultSize="0" autoFill="0" autoLine="0" autoPict="0">
                <anchor moveWithCells="1">
                  <from>
                    <xdr:col>5</xdr:col>
                    <xdr:colOff>323850</xdr:colOff>
                    <xdr:row>27</xdr:row>
                    <xdr:rowOff>38100</xdr:rowOff>
                  </from>
                  <to>
                    <xdr:col>5</xdr:col>
                    <xdr:colOff>1238250</xdr:colOff>
                    <xdr:row>27</xdr:row>
                    <xdr:rowOff>295275</xdr:rowOff>
                  </to>
                </anchor>
              </controlPr>
            </control>
          </mc:Choice>
        </mc:AlternateContent>
        <mc:AlternateContent xmlns:mc="http://schemas.openxmlformats.org/markup-compatibility/2006">
          <mc:Choice Requires="x14">
            <control shapeId="1053" r:id="rId13" name="Check Box 29">
              <controlPr defaultSize="0" autoFill="0" autoLine="0" autoPict="0">
                <anchor moveWithCells="1">
                  <from>
                    <xdr:col>6</xdr:col>
                    <xdr:colOff>323850</xdr:colOff>
                    <xdr:row>27</xdr:row>
                    <xdr:rowOff>38100</xdr:rowOff>
                  </from>
                  <to>
                    <xdr:col>6</xdr:col>
                    <xdr:colOff>1238250</xdr:colOff>
                    <xdr:row>27</xdr:row>
                    <xdr:rowOff>295275</xdr:rowOff>
                  </to>
                </anchor>
              </controlPr>
            </control>
          </mc:Choice>
        </mc:AlternateContent>
        <mc:AlternateContent xmlns:mc="http://schemas.openxmlformats.org/markup-compatibility/2006">
          <mc:Choice Requires="x14">
            <control shapeId="1054" r:id="rId14" name="Check Box 30">
              <controlPr defaultSize="0" autoFill="0" autoLine="0" autoPict="0">
                <anchor moveWithCells="1">
                  <from>
                    <xdr:col>7</xdr:col>
                    <xdr:colOff>323850</xdr:colOff>
                    <xdr:row>27</xdr:row>
                    <xdr:rowOff>38100</xdr:rowOff>
                  </from>
                  <to>
                    <xdr:col>7</xdr:col>
                    <xdr:colOff>1238250</xdr:colOff>
                    <xdr:row>27</xdr:row>
                    <xdr:rowOff>295275</xdr:rowOff>
                  </to>
                </anchor>
              </controlPr>
            </control>
          </mc:Choice>
        </mc:AlternateContent>
        <mc:AlternateContent xmlns:mc="http://schemas.openxmlformats.org/markup-compatibility/2006">
          <mc:Choice Requires="x14">
            <control shapeId="1055" r:id="rId15" name="Drop Down 31">
              <controlPr defaultSize="0" autoLine="0" autoPict="0">
                <anchor moveWithCells="1">
                  <from>
                    <xdr:col>4</xdr:col>
                    <xdr:colOff>228600</xdr:colOff>
                    <xdr:row>31</xdr:row>
                    <xdr:rowOff>38100</xdr:rowOff>
                  </from>
                  <to>
                    <xdr:col>4</xdr:col>
                    <xdr:colOff>1504950</xdr:colOff>
                    <xdr:row>31</xdr:row>
                    <xdr:rowOff>276225</xdr:rowOff>
                  </to>
                </anchor>
              </controlPr>
            </control>
          </mc:Choice>
        </mc:AlternateContent>
        <mc:AlternateContent xmlns:mc="http://schemas.openxmlformats.org/markup-compatibility/2006">
          <mc:Choice Requires="x14">
            <control shapeId="1056" r:id="rId16" name="Drop Down 32">
              <controlPr defaultSize="0" autoLine="0" autoPict="0">
                <anchor moveWithCells="1">
                  <from>
                    <xdr:col>5</xdr:col>
                    <xdr:colOff>219075</xdr:colOff>
                    <xdr:row>31</xdr:row>
                    <xdr:rowOff>38100</xdr:rowOff>
                  </from>
                  <to>
                    <xdr:col>5</xdr:col>
                    <xdr:colOff>1495425</xdr:colOff>
                    <xdr:row>31</xdr:row>
                    <xdr:rowOff>276225</xdr:rowOff>
                  </to>
                </anchor>
              </controlPr>
            </control>
          </mc:Choice>
        </mc:AlternateContent>
        <mc:AlternateContent xmlns:mc="http://schemas.openxmlformats.org/markup-compatibility/2006">
          <mc:Choice Requires="x14">
            <control shapeId="1057" r:id="rId17" name="Drop Down 33">
              <controlPr defaultSize="0" autoLine="0" autoPict="0">
                <anchor moveWithCells="1">
                  <from>
                    <xdr:col>6</xdr:col>
                    <xdr:colOff>219075</xdr:colOff>
                    <xdr:row>31</xdr:row>
                    <xdr:rowOff>38100</xdr:rowOff>
                  </from>
                  <to>
                    <xdr:col>6</xdr:col>
                    <xdr:colOff>1495425</xdr:colOff>
                    <xdr:row>31</xdr:row>
                    <xdr:rowOff>276225</xdr:rowOff>
                  </to>
                </anchor>
              </controlPr>
            </control>
          </mc:Choice>
        </mc:AlternateContent>
        <mc:AlternateContent xmlns:mc="http://schemas.openxmlformats.org/markup-compatibility/2006">
          <mc:Choice Requires="x14">
            <control shapeId="1058" r:id="rId18" name="Drop Down 34">
              <controlPr defaultSize="0" autoLine="0" autoPict="0">
                <anchor moveWithCells="1">
                  <from>
                    <xdr:col>7</xdr:col>
                    <xdr:colOff>219075</xdr:colOff>
                    <xdr:row>31</xdr:row>
                    <xdr:rowOff>47625</xdr:rowOff>
                  </from>
                  <to>
                    <xdr:col>7</xdr:col>
                    <xdr:colOff>1495425</xdr:colOff>
                    <xdr:row>31</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T54"/>
  <sheetViews>
    <sheetView topLeftCell="A7" zoomScale="70" zoomScaleNormal="70" workbookViewId="0">
      <selection activeCell="M4" sqref="M4"/>
    </sheetView>
  </sheetViews>
  <sheetFormatPr defaultColWidth="8.7109375" defaultRowHeight="15" x14ac:dyDescent="0.25"/>
  <cols>
    <col min="1" max="1" width="3.42578125" style="93" customWidth="1"/>
    <col min="2" max="2" width="25.7109375" style="93" customWidth="1"/>
    <col min="3" max="3" width="14.7109375" style="93" customWidth="1"/>
    <col min="4" max="8" width="25.5703125" style="146" customWidth="1"/>
    <col min="9" max="20" width="8.7109375" style="103"/>
    <col min="21" max="16384" width="8.7109375" style="93"/>
  </cols>
  <sheetData>
    <row r="1" spans="1:8" x14ac:dyDescent="0.25">
      <c r="A1" s="178"/>
      <c r="B1" s="179"/>
      <c r="C1" s="179"/>
      <c r="D1" s="179"/>
      <c r="E1" s="179"/>
      <c r="F1" s="179"/>
      <c r="G1" s="179"/>
      <c r="H1" s="179"/>
    </row>
    <row r="2" spans="1:8" x14ac:dyDescent="0.25">
      <c r="A2" s="178"/>
      <c r="B2" s="179"/>
      <c r="C2" s="179"/>
      <c r="D2" s="179"/>
      <c r="E2" s="179"/>
      <c r="F2" s="179"/>
      <c r="G2" s="179"/>
      <c r="H2" s="179"/>
    </row>
    <row r="3" spans="1:8" ht="126.75" customHeight="1" x14ac:dyDescent="0.25">
      <c r="A3" s="178"/>
      <c r="B3" s="179"/>
      <c r="C3" s="179"/>
      <c r="D3" s="179"/>
      <c r="E3" s="179"/>
      <c r="F3" s="179"/>
      <c r="G3" s="179"/>
      <c r="H3" s="179"/>
    </row>
    <row r="4" spans="1:8" ht="249.75" customHeight="1" x14ac:dyDescent="0.25">
      <c r="A4" s="178"/>
      <c r="B4" s="104"/>
      <c r="C4" s="105"/>
      <c r="D4" s="106"/>
      <c r="E4" s="106"/>
      <c r="F4" s="106"/>
      <c r="G4" s="106"/>
      <c r="H4" s="107"/>
    </row>
    <row r="5" spans="1:8" ht="67.5" customHeight="1" x14ac:dyDescent="0.25">
      <c r="A5" s="178"/>
      <c r="B5" s="180" t="s">
        <v>42</v>
      </c>
      <c r="C5" s="180"/>
      <c r="D5" s="181">
        <f>INPUTS!D5</f>
        <v>0</v>
      </c>
      <c r="E5" s="182"/>
      <c r="F5" s="182"/>
      <c r="G5" s="182"/>
      <c r="H5" s="183"/>
    </row>
    <row r="6" spans="1:8" x14ac:dyDescent="0.25">
      <c r="A6" s="178"/>
      <c r="B6" s="184" t="s">
        <v>54</v>
      </c>
      <c r="C6" s="185"/>
      <c r="D6" s="108" t="s">
        <v>0</v>
      </c>
      <c r="E6" s="108" t="s">
        <v>1</v>
      </c>
      <c r="F6" s="108" t="s">
        <v>2</v>
      </c>
      <c r="G6" s="108" t="s">
        <v>3</v>
      </c>
      <c r="H6" s="108" t="s">
        <v>4</v>
      </c>
    </row>
    <row r="7" spans="1:8" ht="158.25" customHeight="1" x14ac:dyDescent="0.25">
      <c r="A7" s="178"/>
      <c r="B7" s="184"/>
      <c r="C7" s="185"/>
      <c r="D7" s="109">
        <f>INPUTS!D7</f>
        <v>0</v>
      </c>
      <c r="E7" s="109">
        <f>INPUTS!E7</f>
        <v>0</v>
      </c>
      <c r="F7" s="109">
        <f>INPUTS!F7</f>
        <v>0</v>
      </c>
      <c r="G7" s="109">
        <f>INPUTS!G7</f>
        <v>0</v>
      </c>
      <c r="H7" s="109">
        <f>INPUTS!H7</f>
        <v>0</v>
      </c>
    </row>
    <row r="8" spans="1:8" ht="30" x14ac:dyDescent="0.25">
      <c r="A8" s="178"/>
      <c r="B8" s="110" t="s">
        <v>55</v>
      </c>
      <c r="C8" s="111"/>
      <c r="D8" s="112" t="s">
        <v>57</v>
      </c>
      <c r="E8" s="112" t="s">
        <v>57</v>
      </c>
      <c r="F8" s="112" t="s">
        <v>57</v>
      </c>
      <c r="G8" s="112" t="s">
        <v>57</v>
      </c>
      <c r="H8" s="112" t="s">
        <v>57</v>
      </c>
    </row>
    <row r="9" spans="1:8" x14ac:dyDescent="0.25">
      <c r="A9" s="178"/>
      <c r="B9" s="111" t="s">
        <v>7</v>
      </c>
      <c r="C9" s="113"/>
      <c r="D9" s="114">
        <f>INPUTS!D9*BACKGROUND_DATA!$G9/1000*BACKGROUND_DATA!$C9</f>
        <v>3.40079346</v>
      </c>
      <c r="E9" s="114">
        <f>INPUTS!E9*BACKGROUND_DATA!$G9/1000*BACKGROUND_DATA!$C9</f>
        <v>0</v>
      </c>
      <c r="F9" s="114">
        <f>INPUTS!F9*BACKGROUND_DATA!$G9/1000*BACKGROUND_DATA!$C9</f>
        <v>0</v>
      </c>
      <c r="G9" s="114">
        <f>INPUTS!G9*BACKGROUND_DATA!$G9/1000*BACKGROUND_DATA!$C9</f>
        <v>0</v>
      </c>
      <c r="H9" s="114">
        <f>INPUTS!H9*BACKGROUND_DATA!$G9/1000*BACKGROUND_DATA!$C9</f>
        <v>0</v>
      </c>
    </row>
    <row r="10" spans="1:8" x14ac:dyDescent="0.25">
      <c r="A10" s="178"/>
      <c r="B10" s="115" t="s">
        <v>8</v>
      </c>
      <c r="C10" s="116"/>
      <c r="D10" s="114">
        <f>INPUTS!D10*BACKGROUND_DATA!$G10/1000*BACKGROUND_DATA!$C10</f>
        <v>0</v>
      </c>
      <c r="E10" s="114">
        <f>INPUTS!E10*BACKGROUND_DATA!$G10/1000*BACKGROUND_DATA!$C10</f>
        <v>0</v>
      </c>
      <c r="F10" s="114">
        <f>INPUTS!F10*BACKGROUND_DATA!$G10/1000*BACKGROUND_DATA!$C10</f>
        <v>0</v>
      </c>
      <c r="G10" s="114">
        <f>INPUTS!G10*BACKGROUND_DATA!$G10/1000*BACKGROUND_DATA!$C10</f>
        <v>0</v>
      </c>
      <c r="H10" s="114">
        <f>INPUTS!H10*BACKGROUND_DATA!$G10/1000*BACKGROUND_DATA!$C10</f>
        <v>0</v>
      </c>
    </row>
    <row r="11" spans="1:8" x14ac:dyDescent="0.25">
      <c r="A11" s="178"/>
      <c r="B11" s="115" t="s">
        <v>9</v>
      </c>
      <c r="C11" s="116"/>
      <c r="D11" s="114">
        <f>INPUTS!D11*BACKGROUND_DATA!$G11/1000*BACKGROUND_DATA!$C11</f>
        <v>3.4038535199999997</v>
      </c>
      <c r="E11" s="114">
        <f>INPUTS!E11*BACKGROUND_DATA!$G11/1000*BACKGROUND_DATA!$C11</f>
        <v>0</v>
      </c>
      <c r="F11" s="114">
        <f>INPUTS!F11*BACKGROUND_DATA!$G11/1000*BACKGROUND_DATA!$C11</f>
        <v>0</v>
      </c>
      <c r="G11" s="114">
        <f>INPUTS!G11*BACKGROUND_DATA!$G11/1000*BACKGROUND_DATA!$C11</f>
        <v>0</v>
      </c>
      <c r="H11" s="114">
        <f>INPUTS!H11*BACKGROUND_DATA!$G11/1000*BACKGROUND_DATA!$C11</f>
        <v>0</v>
      </c>
    </row>
    <row r="12" spans="1:8" x14ac:dyDescent="0.25">
      <c r="A12" s="178"/>
      <c r="B12" s="115" t="s">
        <v>10</v>
      </c>
      <c r="C12" s="116"/>
      <c r="D12" s="114">
        <f>INPUTS!D12*BACKGROUND_DATA!$G12/1000*BACKGROUND_DATA!$C12</f>
        <v>0</v>
      </c>
      <c r="E12" s="114">
        <f>INPUTS!E12*BACKGROUND_DATA!$G12/1000*BACKGROUND_DATA!$C12</f>
        <v>0</v>
      </c>
      <c r="F12" s="114">
        <f>INPUTS!F12*BACKGROUND_DATA!$G12/1000*BACKGROUND_DATA!$C12</f>
        <v>0</v>
      </c>
      <c r="G12" s="114">
        <f>INPUTS!G12*BACKGROUND_DATA!$G12/1000*BACKGROUND_DATA!$C12</f>
        <v>0</v>
      </c>
      <c r="H12" s="114">
        <f>INPUTS!H12*BACKGROUND_DATA!$G12/1000*BACKGROUND_DATA!$C12</f>
        <v>0</v>
      </c>
    </row>
    <row r="13" spans="1:8" x14ac:dyDescent="0.25">
      <c r="A13" s="178"/>
      <c r="B13" s="115" t="s">
        <v>11</v>
      </c>
      <c r="C13" s="116"/>
      <c r="D13" s="114">
        <f>INPUTS!D13*BACKGROUND_DATA!$G13/1000*BACKGROUND_DATA!$C13</f>
        <v>0</v>
      </c>
      <c r="E13" s="114">
        <f>INPUTS!E13*BACKGROUND_DATA!$G13/1000*BACKGROUND_DATA!$C13</f>
        <v>0</v>
      </c>
      <c r="F13" s="114">
        <f>INPUTS!F13*BACKGROUND_DATA!$G13/1000*BACKGROUND_DATA!$C13</f>
        <v>0</v>
      </c>
      <c r="G13" s="114">
        <f>INPUTS!G13*BACKGROUND_DATA!$G13/1000*BACKGROUND_DATA!$C13</f>
        <v>0</v>
      </c>
      <c r="H13" s="114">
        <f>INPUTS!H13*BACKGROUND_DATA!$G13/1000*BACKGROUND_DATA!$C13</f>
        <v>0</v>
      </c>
    </row>
    <row r="14" spans="1:8" x14ac:dyDescent="0.25">
      <c r="A14" s="178"/>
      <c r="B14" s="115" t="s">
        <v>13</v>
      </c>
      <c r="C14" s="116"/>
      <c r="D14" s="114">
        <f>INPUTS!D14*BACKGROUND_DATA!$G14/1000*BACKGROUND_DATA!$C14</f>
        <v>2.7712952999999998</v>
      </c>
      <c r="E14" s="114">
        <f>INPUTS!E14*BACKGROUND_DATA!$G14/1000*BACKGROUND_DATA!$C14</f>
        <v>0</v>
      </c>
      <c r="F14" s="114">
        <f>INPUTS!F14*BACKGROUND_DATA!$G14/1000*BACKGROUND_DATA!$C14</f>
        <v>0</v>
      </c>
      <c r="G14" s="114">
        <f>INPUTS!G14*BACKGROUND_DATA!$G14/1000*BACKGROUND_DATA!$C14</f>
        <v>0</v>
      </c>
      <c r="H14" s="114">
        <f>INPUTS!H14*BACKGROUND_DATA!$G14/1000*BACKGROUND_DATA!$C14</f>
        <v>0</v>
      </c>
    </row>
    <row r="15" spans="1:8" x14ac:dyDescent="0.25">
      <c r="A15" s="178"/>
      <c r="B15" s="115" t="s">
        <v>12</v>
      </c>
      <c r="C15" s="116"/>
      <c r="D15" s="114">
        <f>INPUTS!D15*BACKGROUND_DATA!$G15/1000*BACKGROUND_DATA!$C15</f>
        <v>0</v>
      </c>
      <c r="E15" s="114">
        <f>INPUTS!E15*BACKGROUND_DATA!$G15/1000*BACKGROUND_DATA!$C15</f>
        <v>0</v>
      </c>
      <c r="F15" s="114">
        <f>INPUTS!F15*BACKGROUND_DATA!$G15/1000*BACKGROUND_DATA!$C15</f>
        <v>0</v>
      </c>
      <c r="G15" s="114">
        <f>INPUTS!G15*BACKGROUND_DATA!$G15/1000*BACKGROUND_DATA!$C15</f>
        <v>0</v>
      </c>
      <c r="H15" s="114">
        <f>INPUTS!H15*BACKGROUND_DATA!$G15/1000*BACKGROUND_DATA!$C15</f>
        <v>0</v>
      </c>
    </row>
    <row r="16" spans="1:8" x14ac:dyDescent="0.25">
      <c r="A16" s="178"/>
      <c r="B16" s="115" t="s">
        <v>14</v>
      </c>
      <c r="C16" s="116"/>
      <c r="D16" s="114">
        <f>INPUTS!D16*BACKGROUND_DATA!$G16/1000*BACKGROUND_DATA!$C16</f>
        <v>0</v>
      </c>
      <c r="E16" s="114">
        <f>INPUTS!E16*BACKGROUND_DATA!$G16/1000*BACKGROUND_DATA!$C16</f>
        <v>0</v>
      </c>
      <c r="F16" s="114">
        <f>INPUTS!F16*BACKGROUND_DATA!$G16/1000*BACKGROUND_DATA!$C16</f>
        <v>0</v>
      </c>
      <c r="G16" s="114">
        <f>INPUTS!G16*BACKGROUND_DATA!$G16/1000*BACKGROUND_DATA!$C16</f>
        <v>0</v>
      </c>
      <c r="H16" s="114">
        <f>INPUTS!H16*BACKGROUND_DATA!$G16/1000*BACKGROUND_DATA!$C16</f>
        <v>0</v>
      </c>
    </row>
    <row r="17" spans="1:8" x14ac:dyDescent="0.25">
      <c r="A17" s="178"/>
      <c r="B17" s="115" t="s">
        <v>22</v>
      </c>
      <c r="C17" s="116"/>
      <c r="D17" s="114">
        <f>INPUTS!D17/0.833*BACKGROUND_DATA!$G17/1000*BACKGROUND_DATA!$C17</f>
        <v>2.6364508523409369</v>
      </c>
      <c r="E17" s="114">
        <f>INPUTS!E17/0.833*BACKGROUND_DATA!$G17/1000*BACKGROUND_DATA!$C17</f>
        <v>0</v>
      </c>
      <c r="F17" s="114">
        <f>INPUTS!F17/0.833*BACKGROUND_DATA!$G17/1000*BACKGROUND_DATA!$C17</f>
        <v>0</v>
      </c>
      <c r="G17" s="114">
        <f>INPUTS!G17/0.833*BACKGROUND_DATA!$G17/1000*BACKGROUND_DATA!$C17</f>
        <v>0</v>
      </c>
      <c r="H17" s="114">
        <f>INPUTS!H17/0.833*BACKGROUND_DATA!$G17/1000*BACKGROUND_DATA!$C17</f>
        <v>0</v>
      </c>
    </row>
    <row r="18" spans="1:8" x14ac:dyDescent="0.25">
      <c r="A18" s="178"/>
      <c r="B18" s="115" t="s">
        <v>15</v>
      </c>
      <c r="C18" s="116"/>
      <c r="D18" s="114">
        <f>INPUTS!D18/0.833*BACKGROUND_DATA!$G18/1000*BACKGROUND_DATA!$C18</f>
        <v>0</v>
      </c>
      <c r="E18" s="114">
        <f>INPUTS!E18/0.833*BACKGROUND_DATA!$G18/1000*BACKGROUND_DATA!$C18</f>
        <v>0</v>
      </c>
      <c r="F18" s="114">
        <f>INPUTS!F18/0.833*BACKGROUND_DATA!$G18/1000*BACKGROUND_DATA!$C18</f>
        <v>0</v>
      </c>
      <c r="G18" s="114">
        <f>INPUTS!G18/0.833*BACKGROUND_DATA!$G18/1000*BACKGROUND_DATA!$C18</f>
        <v>0</v>
      </c>
      <c r="H18" s="114">
        <f>INPUTS!H18/0.833*BACKGROUND_DATA!$G18/1000*BACKGROUND_DATA!$C18</f>
        <v>0</v>
      </c>
    </row>
    <row r="19" spans="1:8" x14ac:dyDescent="0.25">
      <c r="A19" s="178"/>
      <c r="B19" s="115" t="s">
        <v>16</v>
      </c>
      <c r="C19" s="116"/>
      <c r="D19" s="114">
        <f>INPUTS!D19/0.833*BACKGROUND_DATA!$G19/1000*BACKGROUND_DATA!$C19</f>
        <v>0</v>
      </c>
      <c r="E19" s="114">
        <f>INPUTS!E19/0.833*BACKGROUND_DATA!$G19/1000*BACKGROUND_DATA!$C19</f>
        <v>0</v>
      </c>
      <c r="F19" s="114">
        <f>INPUTS!F19/0.833*BACKGROUND_DATA!$G19/1000*BACKGROUND_DATA!$C19</f>
        <v>0</v>
      </c>
      <c r="G19" s="114">
        <f>INPUTS!G19/0.833*BACKGROUND_DATA!$G19/1000*BACKGROUND_DATA!$C19</f>
        <v>0</v>
      </c>
      <c r="H19" s="114">
        <f>INPUTS!H19/0.833*BACKGROUND_DATA!$G19/1000*BACKGROUND_DATA!$C19</f>
        <v>0</v>
      </c>
    </row>
    <row r="20" spans="1:8" x14ac:dyDescent="0.25">
      <c r="A20" s="178"/>
      <c r="B20" s="115" t="s">
        <v>17</v>
      </c>
      <c r="C20" s="116"/>
      <c r="D20" s="114">
        <f>INPUTS!D20*BACKGROUND_DATA!$G20/1000*BACKGROUND_DATA!$C20</f>
        <v>0</v>
      </c>
      <c r="E20" s="114">
        <f>INPUTS!E20*BACKGROUND_DATA!$G20/1000*BACKGROUND_DATA!$C20</f>
        <v>0</v>
      </c>
      <c r="F20" s="114">
        <f>INPUTS!F20*BACKGROUND_DATA!$G20/1000*BACKGROUND_DATA!$C20</f>
        <v>0</v>
      </c>
      <c r="G20" s="114">
        <f>INPUTS!G20*BACKGROUND_DATA!$G20/1000*BACKGROUND_DATA!$C20</f>
        <v>0</v>
      </c>
      <c r="H20" s="114">
        <f>INPUTS!H20*BACKGROUND_DATA!$G20/1000*BACKGROUND_DATA!$C20</f>
        <v>0</v>
      </c>
    </row>
    <row r="21" spans="1:8" x14ac:dyDescent="0.25">
      <c r="A21" s="178"/>
      <c r="B21" s="115" t="s">
        <v>18</v>
      </c>
      <c r="C21" s="116"/>
      <c r="D21" s="114">
        <f>INPUTS!D21*BACKGROUND_DATA!$G21/1000*BACKGROUND_DATA!$C21</f>
        <v>0</v>
      </c>
      <c r="E21" s="114">
        <f>INPUTS!E21*BACKGROUND_DATA!$G21/1000*BACKGROUND_DATA!$C21</f>
        <v>0</v>
      </c>
      <c r="F21" s="114">
        <f>INPUTS!F21*BACKGROUND_DATA!$G21/1000*BACKGROUND_DATA!$C21</f>
        <v>0</v>
      </c>
      <c r="G21" s="114">
        <f>INPUTS!G21*BACKGROUND_DATA!$G21/1000*BACKGROUND_DATA!$C21</f>
        <v>0</v>
      </c>
      <c r="H21" s="114">
        <f>INPUTS!H21*BACKGROUND_DATA!$G21/1000*BACKGROUND_DATA!$C21</f>
        <v>0</v>
      </c>
    </row>
    <row r="22" spans="1:8" ht="30" x14ac:dyDescent="0.25">
      <c r="A22" s="178"/>
      <c r="B22" s="115" t="s">
        <v>19</v>
      </c>
      <c r="C22" s="116"/>
      <c r="D22" s="117">
        <f>INPUTS!D22*BACKGROUND_DATA!$G22*BACKGROUND_DATA!$C22/1000</f>
        <v>0</v>
      </c>
      <c r="E22" s="117">
        <f>INPUTS!E22*BACKGROUND_DATA!$G22*BACKGROUND_DATA!$C22/1000</f>
        <v>0</v>
      </c>
      <c r="F22" s="117">
        <f>INPUTS!F22*BACKGROUND_DATA!$G22*BACKGROUND_DATA!$C22/1000</f>
        <v>0</v>
      </c>
      <c r="G22" s="117">
        <f>INPUTS!G22*BACKGROUND_DATA!$G22*BACKGROUND_DATA!$C22/1000</f>
        <v>0</v>
      </c>
      <c r="H22" s="117">
        <f>INPUTS!H22*BACKGROUND_DATA!$G22*BACKGROUND_DATA!$C22/1000</f>
        <v>0</v>
      </c>
    </row>
    <row r="23" spans="1:8" x14ac:dyDescent="0.25">
      <c r="A23" s="178"/>
      <c r="B23" s="115" t="s">
        <v>20</v>
      </c>
      <c r="C23" s="116"/>
      <c r="D23" s="117">
        <f>INPUTS!D23*BACKGROUND_DATA!$G23*BACKGROUND_DATA!$C23/1000</f>
        <v>0</v>
      </c>
      <c r="E23" s="117">
        <f>INPUTS!E23*BACKGROUND_DATA!$G23*BACKGROUND_DATA!$C23/1000</f>
        <v>0</v>
      </c>
      <c r="F23" s="117">
        <f>INPUTS!F23*BACKGROUND_DATA!$G23*BACKGROUND_DATA!$C23/1000</f>
        <v>0</v>
      </c>
      <c r="G23" s="117">
        <f>INPUTS!G23*BACKGROUND_DATA!$G23*BACKGROUND_DATA!$C23/1000</f>
        <v>0</v>
      </c>
      <c r="H23" s="117">
        <f>INPUTS!H23*BACKGROUND_DATA!$G23*BACKGROUND_DATA!$C23/1000</f>
        <v>0</v>
      </c>
    </row>
    <row r="24" spans="1:8" x14ac:dyDescent="0.25">
      <c r="A24" s="178"/>
      <c r="B24" s="118" t="s">
        <v>21</v>
      </c>
      <c r="C24" s="119"/>
      <c r="D24" s="117">
        <f>INPUTS!D24*BACKGROUND_DATA!$G24*BACKGROUND_DATA!$C24/1000</f>
        <v>0</v>
      </c>
      <c r="E24" s="117">
        <f>INPUTS!E24*BACKGROUND_DATA!$G24*BACKGROUND_DATA!$C24/1000</f>
        <v>0</v>
      </c>
      <c r="F24" s="117">
        <f>INPUTS!F24*BACKGROUND_DATA!$G24*BACKGROUND_DATA!$C24/1000</f>
        <v>0</v>
      </c>
      <c r="G24" s="117">
        <f>INPUTS!G24*BACKGROUND_DATA!$G24*BACKGROUND_DATA!$C24/1000</f>
        <v>0</v>
      </c>
      <c r="H24" s="117">
        <f>INPUTS!H24*BACKGROUND_DATA!$G24*BACKGROUND_DATA!$C24/1000</f>
        <v>0</v>
      </c>
    </row>
    <row r="25" spans="1:8" x14ac:dyDescent="0.25">
      <c r="A25" s="178"/>
      <c r="B25" s="111" t="s">
        <v>38</v>
      </c>
      <c r="C25" s="113"/>
      <c r="D25" s="120">
        <f ca="1">INDIRECT("BACKGROUND_DATA!c"&amp;76+INPUTS!D27)/1000*INPUTS!D26</f>
        <v>0</v>
      </c>
      <c r="E25" s="120">
        <f ca="1">INDIRECT("BACKGROUND_DATA!c"&amp;76+INPUTS!E27)/1000*INPUTS!E26</f>
        <v>0</v>
      </c>
      <c r="F25" s="120">
        <f ca="1">INDIRECT("BACKGROUND_DATA!c"&amp;76+INPUTS!F27)/1000*INPUTS!F26</f>
        <v>0</v>
      </c>
      <c r="G25" s="120">
        <f ca="1">INDIRECT("BACKGROUND_DATA!c"&amp;76+INPUTS!G27)/1000*INPUTS!G26</f>
        <v>0</v>
      </c>
      <c r="H25" s="120">
        <f ca="1">INDIRECT("BACKGROUND_DATA!c"&amp;76+INPUTS!H27)/1000*INPUTS!H26</f>
        <v>0</v>
      </c>
    </row>
    <row r="26" spans="1:8" ht="30" x14ac:dyDescent="0.25">
      <c r="A26" s="178"/>
      <c r="B26" s="118" t="s">
        <v>76</v>
      </c>
      <c r="C26" s="119"/>
      <c r="D26" s="121">
        <f>IF(INPUTS!D28=TRUE,BACKGROUND_DATA!$C25,0)/1000</f>
        <v>9.837333333333334E-2</v>
      </c>
      <c r="E26" s="122">
        <f>IF(INPUTS!E28=TRUE,BACKGROUND_DATA!$C25,0)/1000</f>
        <v>0</v>
      </c>
      <c r="F26" s="122">
        <f>IF(INPUTS!F28=TRUE,BACKGROUND_DATA!$C25,0)/1000</f>
        <v>9.837333333333334E-2</v>
      </c>
      <c r="G26" s="122">
        <f>IF(INPUTS!G28=TRUE,BACKGROUND_DATA!$C25,0)/1000</f>
        <v>9.837333333333334E-2</v>
      </c>
      <c r="H26" s="123">
        <f>IF(INPUTS!H28=TRUE,BACKGROUND_DATA!$C25,0)/1000</f>
        <v>9.837333333333334E-2</v>
      </c>
    </row>
    <row r="27" spans="1:8" x14ac:dyDescent="0.25">
      <c r="A27" s="178"/>
      <c r="B27" s="124" t="s">
        <v>24</v>
      </c>
      <c r="C27" s="113"/>
      <c r="D27" s="113"/>
      <c r="E27" s="113"/>
      <c r="F27" s="113"/>
      <c r="G27" s="113"/>
      <c r="H27" s="113"/>
    </row>
    <row r="28" spans="1:8" ht="30" x14ac:dyDescent="0.25">
      <c r="A28" s="178"/>
      <c r="B28" s="125" t="s">
        <v>67</v>
      </c>
      <c r="C28" s="116"/>
      <c r="D28" s="126">
        <f>INPUTS!D29*1000*INPUTS!D30/1000</f>
        <v>0.2</v>
      </c>
      <c r="E28" s="126">
        <f>INPUTS!E29*1000*INPUTS!E30/1000</f>
        <v>0.4</v>
      </c>
      <c r="F28" s="126">
        <f>INPUTS!F29*1000*INPUTS!F30/1000</f>
        <v>6</v>
      </c>
      <c r="G28" s="126">
        <f>INPUTS!G29*1000*INPUTS!G30/1000</f>
        <v>1</v>
      </c>
      <c r="H28" s="126">
        <f>INPUTS!H29*1000*INPUTS!H30/1000</f>
        <v>10</v>
      </c>
    </row>
    <row r="29" spans="1:8" ht="30" x14ac:dyDescent="0.25">
      <c r="A29" s="178"/>
      <c r="B29" s="111" t="s">
        <v>68</v>
      </c>
      <c r="C29" s="113" t="s">
        <v>74</v>
      </c>
      <c r="D29" s="108" t="str">
        <f ca="1">INDIRECT("BACKGROUND_DATA!b"&amp;39+INPUTS!D32)</f>
        <v>Cyprus</v>
      </c>
      <c r="E29" s="108" t="str">
        <f ca="1">INDIRECT("BACKGROUND_DATA!b"&amp;39+INPUTS!E32)</f>
        <v>Bulgaria</v>
      </c>
      <c r="F29" s="108" t="str">
        <f ca="1">INDIRECT("BACKGROUND_DATA!b"&amp;39+INPUTS!F32)</f>
        <v>Austria</v>
      </c>
      <c r="G29" s="108" t="str">
        <f ca="1">INDIRECT("BACKGROUND_DATA!b"&amp;39+INPUTS!G32)</f>
        <v>Belgium</v>
      </c>
      <c r="H29" s="108" t="str">
        <f ca="1">INDIRECT("BACKGROUND_DATA!b"&amp;39+INPUTS!H32)</f>
        <v>Bulgaria</v>
      </c>
    </row>
    <row r="30" spans="1:8" x14ac:dyDescent="0.25">
      <c r="A30" s="178"/>
      <c r="B30" s="118"/>
      <c r="C30" s="119"/>
      <c r="D30" s="127">
        <f ca="1">INDIRECT("BACKGROUND_DATA!c"&amp;39+INPUTS!D32)/1000*(INPUTS!D31*1000)</f>
        <v>0.87133333333333329</v>
      </c>
      <c r="E30" s="127">
        <f ca="1">INDIRECT("BACKGROUND_DATA!c"&amp;39+INPUTS!E32)/1000*(INPUTS!E31*1000)</f>
        <v>0.95699999999999996</v>
      </c>
      <c r="F30" s="127">
        <f ca="1">INDIRECT("BACKGROUND_DATA!c"&amp;39+INPUTS!F32)/1000*(INPUTS!F31*1000)</f>
        <v>0.23766666666666666</v>
      </c>
      <c r="G30" s="127">
        <f ca="1">INDIRECT("BACKGROUND_DATA!c"&amp;39+INPUTS!G32)/1000*(INPUTS!G31*1000)</f>
        <v>0.25566666666666665</v>
      </c>
      <c r="H30" s="127">
        <f ca="1">INDIRECT("BACKGROUND_DATA!c"&amp;39+INPUTS!H32)/1000*(INPUTS!H31*1000)</f>
        <v>0.95699999999999996</v>
      </c>
    </row>
    <row r="31" spans="1:8" ht="30" x14ac:dyDescent="0.25">
      <c r="A31" s="178"/>
      <c r="B31" s="128" t="s">
        <v>41</v>
      </c>
      <c r="C31" s="113"/>
      <c r="D31" s="113"/>
      <c r="E31" s="113"/>
      <c r="F31" s="113"/>
      <c r="G31" s="113"/>
      <c r="H31" s="113"/>
    </row>
    <row r="32" spans="1:8" x14ac:dyDescent="0.25">
      <c r="A32" s="178"/>
      <c r="B32" s="129" t="s">
        <v>34</v>
      </c>
      <c r="C32" s="116"/>
      <c r="D32" s="130">
        <f>(INPUTS!D$33*INPUTS!D34*1000)*BACKGROUND_DATA!$C31/1000</f>
        <v>0.14000000000000001</v>
      </c>
      <c r="E32" s="130">
        <f>(INPUTS!E$33*INPUTS!E34*1000)*BACKGROUND_DATA!$C31/1000</f>
        <v>0</v>
      </c>
      <c r="F32" s="130">
        <f>(INPUTS!F$33*INPUTS!F34*1000)*BACKGROUND_DATA!$C31/1000</f>
        <v>0.28000000000000003</v>
      </c>
      <c r="G32" s="130">
        <f>(INPUTS!G$33*INPUTS!G34*1000)*BACKGROUND_DATA!$C31/1000</f>
        <v>0.28000000000000003</v>
      </c>
      <c r="H32" s="130">
        <f>(INPUTS!H$33*INPUTS!H34*1000)*BACKGROUND_DATA!$C31/1000</f>
        <v>0.28000000000000003</v>
      </c>
    </row>
    <row r="33" spans="1:8" x14ac:dyDescent="0.25">
      <c r="A33" s="178"/>
      <c r="B33" s="131" t="s">
        <v>35</v>
      </c>
      <c r="C33" s="116"/>
      <c r="D33" s="130">
        <f>(INPUTS!D$33*INPUTS!D35*1000)*BACKGROUND_DATA!$C32/1000</f>
        <v>0</v>
      </c>
      <c r="E33" s="132">
        <f>(INPUTS!E$33*INPUTS!E35*1000)*BACKGROUND_DATA!$C32/1000</f>
        <v>0</v>
      </c>
      <c r="F33" s="130">
        <f>(INPUTS!F$33*INPUTS!F35*1000)*BACKGROUND_DATA!$C32/1000</f>
        <v>0</v>
      </c>
      <c r="G33" s="130">
        <f>(INPUTS!G$33*INPUTS!G35*1000)*BACKGROUND_DATA!$C32/1000</f>
        <v>0</v>
      </c>
      <c r="H33" s="130">
        <f>(INPUTS!H$33*INPUTS!H35*1000)*BACKGROUND_DATA!$C32/1000</f>
        <v>0</v>
      </c>
    </row>
    <row r="34" spans="1:8" x14ac:dyDescent="0.25">
      <c r="A34" s="178"/>
      <c r="B34" s="133" t="s">
        <v>52</v>
      </c>
      <c r="C34" s="119"/>
      <c r="D34" s="134">
        <f>(INPUTS!D$33*INPUTS!D36*1000)*BACKGROUND_DATA!$C33/1000</f>
        <v>0</v>
      </c>
      <c r="E34" s="134">
        <f>(INPUTS!E$33*INPUTS!E36*1000)*BACKGROUND_DATA!$C33/1000</f>
        <v>0</v>
      </c>
      <c r="F34" s="134">
        <f>(INPUTS!F$33*INPUTS!F36*1000)*BACKGROUND_DATA!$C33/1000</f>
        <v>0</v>
      </c>
      <c r="G34" s="134">
        <f>(INPUTS!G$33*INPUTS!G36*1000)*BACKGROUND_DATA!$C33/1000</f>
        <v>0</v>
      </c>
      <c r="H34" s="134">
        <f>(INPUTS!H$33*INPUTS!H36*1000)*BACKGROUND_DATA!$C33/1000</f>
        <v>0</v>
      </c>
    </row>
    <row r="35" spans="1:8" x14ac:dyDescent="0.25">
      <c r="A35" s="178"/>
      <c r="B35" s="177" t="s">
        <v>56</v>
      </c>
      <c r="C35" s="177"/>
      <c r="D35" s="177"/>
      <c r="E35" s="177"/>
      <c r="F35" s="177"/>
      <c r="G35" s="177"/>
      <c r="H35" s="177"/>
    </row>
    <row r="36" spans="1:8" ht="37.5" customHeight="1" x14ac:dyDescent="0.25">
      <c r="A36" s="178"/>
      <c r="B36" s="135" t="s">
        <v>32</v>
      </c>
      <c r="C36" s="136" t="s">
        <v>50</v>
      </c>
      <c r="D36" s="137">
        <f ca="1">SUM(D9:D26)+D28+D30+SUM(D32:D34)</f>
        <v>13.522099799007602</v>
      </c>
      <c r="E36" s="137">
        <f t="shared" ref="E36:H36" ca="1" si="0">SUM(E9:E26)+E28+E30+SUM(E32:E34)</f>
        <v>1.357</v>
      </c>
      <c r="F36" s="137">
        <f t="shared" ca="1" si="0"/>
        <v>6.6160399999999999</v>
      </c>
      <c r="G36" s="137">
        <f t="shared" ca="1" si="0"/>
        <v>1.6340400000000002</v>
      </c>
      <c r="H36" s="137">
        <f t="shared" ca="1" si="0"/>
        <v>11.335373333333333</v>
      </c>
    </row>
    <row r="37" spans="1:8" s="103" customFormat="1" x14ac:dyDescent="0.25">
      <c r="A37" s="138"/>
      <c r="B37" s="139"/>
      <c r="C37" s="140"/>
      <c r="D37" s="141"/>
      <c r="E37" s="142"/>
      <c r="F37" s="142"/>
      <c r="G37" s="142"/>
      <c r="H37" s="142"/>
    </row>
    <row r="38" spans="1:8" s="103" customFormat="1" x14ac:dyDescent="0.25">
      <c r="A38" s="138"/>
      <c r="B38" s="139"/>
      <c r="C38" s="140"/>
      <c r="D38" s="141"/>
      <c r="E38" s="142"/>
      <c r="F38" s="142"/>
      <c r="G38" s="142"/>
      <c r="H38" s="142"/>
    </row>
    <row r="39" spans="1:8" s="103" customFormat="1" x14ac:dyDescent="0.25">
      <c r="A39" s="138"/>
      <c r="C39" s="143"/>
      <c r="D39" s="144"/>
      <c r="E39" s="144"/>
      <c r="F39" s="142"/>
      <c r="G39" s="142"/>
      <c r="H39" s="142"/>
    </row>
    <row r="40" spans="1:8" s="103" customFormat="1" x14ac:dyDescent="0.25">
      <c r="C40" s="143"/>
      <c r="D40" s="144"/>
      <c r="E40" s="144"/>
      <c r="F40" s="144"/>
      <c r="G40" s="144"/>
      <c r="H40" s="144"/>
    </row>
    <row r="41" spans="1:8" s="103" customFormat="1" x14ac:dyDescent="0.25">
      <c r="D41" s="145"/>
      <c r="E41" s="145"/>
      <c r="F41" s="145"/>
      <c r="G41" s="145"/>
      <c r="H41" s="145"/>
    </row>
    <row r="42" spans="1:8" s="103" customFormat="1" x14ac:dyDescent="0.25">
      <c r="D42" s="145"/>
      <c r="E42" s="145"/>
      <c r="F42" s="145"/>
      <c r="G42" s="145"/>
      <c r="H42" s="145"/>
    </row>
    <row r="43" spans="1:8" s="103" customFormat="1" x14ac:dyDescent="0.25">
      <c r="D43" s="145"/>
      <c r="E43" s="145"/>
      <c r="F43" s="145"/>
      <c r="G43" s="145"/>
      <c r="H43" s="145"/>
    </row>
    <row r="44" spans="1:8" s="103" customFormat="1" x14ac:dyDescent="0.25">
      <c r="D44" s="145"/>
      <c r="E44" s="145"/>
      <c r="F44" s="145"/>
      <c r="G44" s="145"/>
      <c r="H44" s="145"/>
    </row>
    <row r="45" spans="1:8" s="103" customFormat="1" x14ac:dyDescent="0.25">
      <c r="D45" s="145"/>
      <c r="E45" s="145"/>
      <c r="F45" s="145"/>
      <c r="G45" s="145"/>
      <c r="H45" s="145"/>
    </row>
    <row r="46" spans="1:8" s="103" customFormat="1" x14ac:dyDescent="0.25">
      <c r="D46" s="145"/>
      <c r="E46" s="145"/>
      <c r="F46" s="145"/>
      <c r="G46" s="145"/>
      <c r="H46" s="145"/>
    </row>
    <row r="47" spans="1:8" s="103" customFormat="1" x14ac:dyDescent="0.25">
      <c r="D47" s="145"/>
      <c r="E47" s="145"/>
      <c r="F47" s="145"/>
      <c r="G47" s="145"/>
      <c r="H47" s="145"/>
    </row>
    <row r="48" spans="1:8" s="103" customFormat="1" x14ac:dyDescent="0.25">
      <c r="D48" s="145"/>
      <c r="E48" s="145"/>
      <c r="F48" s="145"/>
      <c r="G48" s="145"/>
      <c r="H48" s="145"/>
    </row>
    <row r="49" spans="4:8" s="103" customFormat="1" x14ac:dyDescent="0.25">
      <c r="D49" s="145"/>
      <c r="E49" s="145"/>
      <c r="F49" s="145"/>
      <c r="G49" s="145"/>
      <c r="H49" s="145"/>
    </row>
    <row r="50" spans="4:8" s="103" customFormat="1" x14ac:dyDescent="0.25">
      <c r="D50" s="145"/>
      <c r="E50" s="145"/>
      <c r="F50" s="145"/>
      <c r="G50" s="145"/>
      <c r="H50" s="145"/>
    </row>
    <row r="51" spans="4:8" s="103" customFormat="1" x14ac:dyDescent="0.25">
      <c r="D51" s="145"/>
      <c r="E51" s="145"/>
      <c r="F51" s="145"/>
      <c r="G51" s="145"/>
      <c r="H51" s="145"/>
    </row>
    <row r="52" spans="4:8" s="103" customFormat="1" x14ac:dyDescent="0.25">
      <c r="D52" s="145"/>
      <c r="E52" s="145"/>
      <c r="F52" s="145"/>
      <c r="G52" s="145"/>
      <c r="H52" s="145"/>
    </row>
    <row r="53" spans="4:8" s="103" customFormat="1" x14ac:dyDescent="0.25">
      <c r="D53" s="145"/>
      <c r="E53" s="145"/>
      <c r="F53" s="145"/>
      <c r="G53" s="145"/>
      <c r="H53" s="145"/>
    </row>
    <row r="54" spans="4:8" s="103" customFormat="1" x14ac:dyDescent="0.25">
      <c r="D54" s="145"/>
      <c r="E54" s="145"/>
      <c r="F54" s="145"/>
      <c r="G54" s="145"/>
      <c r="H54" s="145"/>
    </row>
  </sheetData>
  <sheetProtection selectLockedCells="1"/>
  <mergeCells count="6">
    <mergeCell ref="B35:H35"/>
    <mergeCell ref="A1:A36"/>
    <mergeCell ref="B1:H3"/>
    <mergeCell ref="B5:C5"/>
    <mergeCell ref="D5:H5"/>
    <mergeCell ref="B6:C7"/>
  </mergeCells>
  <pageMargins left="0.7" right="0.7" top="0.75" bottom="0.75" header="0.3" footer="0.3"/>
  <pageSetup paperSize="9"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3:M83"/>
  <sheetViews>
    <sheetView zoomScale="55" zoomScaleNormal="55" workbookViewId="0">
      <selection activeCell="H69" sqref="H69"/>
    </sheetView>
  </sheetViews>
  <sheetFormatPr defaultColWidth="9.140625" defaultRowHeight="15" x14ac:dyDescent="0.25"/>
  <cols>
    <col min="1" max="1" width="9.140625" style="4"/>
    <col min="2" max="2" width="29.28515625" style="8" customWidth="1"/>
    <col min="3" max="5" width="18.7109375" style="8" customWidth="1"/>
    <col min="6" max="6" width="7.42578125" style="8" customWidth="1"/>
    <col min="7" max="7" width="8.5703125" style="4" customWidth="1"/>
    <col min="8" max="8" width="10" style="4" customWidth="1"/>
    <col min="9" max="10" width="9.140625" style="4"/>
    <col min="11" max="11" width="20.7109375" style="4" customWidth="1"/>
    <col min="12" max="12" width="14.28515625" style="4" customWidth="1"/>
    <col min="13" max="13" width="13.42578125" style="4" customWidth="1"/>
    <col min="14" max="14" width="11.5703125" style="4" customWidth="1"/>
    <col min="15" max="15" width="11.140625" style="4" customWidth="1"/>
    <col min="16" max="16384" width="9.140625" style="4"/>
  </cols>
  <sheetData>
    <row r="3" spans="1:13" ht="21" x14ac:dyDescent="0.35">
      <c r="B3" s="9" t="s">
        <v>30</v>
      </c>
      <c r="C3" s="9"/>
      <c r="D3" s="9"/>
      <c r="E3" s="9"/>
      <c r="F3" s="9"/>
      <c r="G3" s="10"/>
      <c r="H3" s="10"/>
      <c r="I3" s="10"/>
      <c r="J3" s="10"/>
      <c r="K3" s="5" t="s">
        <v>60</v>
      </c>
    </row>
    <row r="4" spans="1:13" ht="5.45" customHeight="1" x14ac:dyDescent="0.35">
      <c r="D4" s="9"/>
      <c r="E4" s="9"/>
      <c r="F4" s="9"/>
      <c r="G4" s="10"/>
      <c r="H4" s="10"/>
      <c r="I4" s="10"/>
      <c r="J4" s="10"/>
    </row>
    <row r="5" spans="1:13" ht="5.45" customHeight="1" x14ac:dyDescent="0.35">
      <c r="D5" s="9"/>
      <c r="E5" s="9"/>
      <c r="F5" s="9"/>
      <c r="G5" s="10"/>
      <c r="H5" s="10"/>
      <c r="I5" s="10"/>
      <c r="J5" s="10"/>
    </row>
    <row r="6" spans="1:13" ht="5.45" customHeight="1" x14ac:dyDescent="0.35">
      <c r="D6" s="9"/>
      <c r="E6" s="9"/>
      <c r="F6" s="9"/>
      <c r="G6" s="10"/>
      <c r="H6" s="10"/>
      <c r="I6" s="10"/>
      <c r="J6" s="10"/>
    </row>
    <row r="7" spans="1:13" ht="5.45" customHeight="1" x14ac:dyDescent="0.25">
      <c r="B7" s="11"/>
      <c r="C7" s="12"/>
    </row>
    <row r="8" spans="1:13" ht="60" x14ac:dyDescent="0.25">
      <c r="B8" s="33" t="s">
        <v>43</v>
      </c>
      <c r="C8" s="34" t="s">
        <v>37</v>
      </c>
      <c r="D8" s="35" t="s">
        <v>6</v>
      </c>
      <c r="F8" s="4"/>
      <c r="G8" s="34" t="s">
        <v>46</v>
      </c>
      <c r="H8" s="34" t="s">
        <v>61</v>
      </c>
      <c r="I8" s="6"/>
      <c r="K8" s="19" t="s">
        <v>48</v>
      </c>
      <c r="L8" s="56" t="s">
        <v>49</v>
      </c>
      <c r="M8" s="55" t="s">
        <v>47</v>
      </c>
    </row>
    <row r="9" spans="1:13" s="8" customFormat="1" ht="15" customHeight="1" x14ac:dyDescent="0.25">
      <c r="B9" s="21" t="s">
        <v>7</v>
      </c>
      <c r="C9" s="22">
        <f>67.5+25*3/1000+298*0.6/1000+L9</f>
        <v>81.553799999999995</v>
      </c>
      <c r="D9" s="23" t="s">
        <v>31</v>
      </c>
      <c r="G9" s="23">
        <v>41.7</v>
      </c>
      <c r="H9" s="57">
        <f t="shared" ref="H9:H21" si="0">C9/(1/3.6)/1000</f>
        <v>0.29359367999999997</v>
      </c>
      <c r="K9" s="20" t="s">
        <v>7</v>
      </c>
      <c r="L9" s="60">
        <v>13.8</v>
      </c>
      <c r="M9" s="61"/>
    </row>
    <row r="10" spans="1:13" s="8" customFormat="1" ht="15" customHeight="1" x14ac:dyDescent="0.25">
      <c r="B10" s="24" t="s">
        <v>8</v>
      </c>
      <c r="C10" s="36">
        <f>72.7+L10</f>
        <v>84.552430172496713</v>
      </c>
      <c r="D10" s="25" t="s">
        <v>31</v>
      </c>
      <c r="G10" s="25">
        <v>44.3</v>
      </c>
      <c r="H10" s="58">
        <f t="shared" si="0"/>
        <v>0.30438874862098819</v>
      </c>
      <c r="K10" s="20" t="s">
        <v>8</v>
      </c>
      <c r="L10" s="72">
        <f>419/0.798/G10</f>
        <v>11.852430172496705</v>
      </c>
      <c r="M10" s="61"/>
    </row>
    <row r="11" spans="1:13" s="8" customFormat="1" ht="15" customHeight="1" x14ac:dyDescent="0.25">
      <c r="B11" s="24" t="s">
        <v>9</v>
      </c>
      <c r="C11" s="26">
        <f>77.4+25*3/1000+298*0.6/1000+L11</f>
        <v>84.253799999999998</v>
      </c>
      <c r="D11" s="25" t="s">
        <v>31</v>
      </c>
      <c r="G11" s="25">
        <v>40.4</v>
      </c>
      <c r="H11" s="58">
        <f t="shared" si="0"/>
        <v>0.30331367999999997</v>
      </c>
      <c r="K11" s="20" t="s">
        <v>9</v>
      </c>
      <c r="L11" s="60">
        <v>6.6</v>
      </c>
      <c r="M11" s="61">
        <v>8.6</v>
      </c>
    </row>
    <row r="12" spans="1:13" s="8" customFormat="1" ht="15" customHeight="1" x14ac:dyDescent="0.25">
      <c r="B12" s="24" t="s">
        <v>10</v>
      </c>
      <c r="C12" s="25">
        <f>78.8+0</f>
        <v>78.8</v>
      </c>
      <c r="D12" s="25" t="s">
        <v>31</v>
      </c>
      <c r="G12" s="25">
        <v>41</v>
      </c>
      <c r="H12" s="58">
        <f t="shared" si="0"/>
        <v>0.28367999999999993</v>
      </c>
      <c r="K12" s="20" t="s">
        <v>10</v>
      </c>
      <c r="L12" s="62">
        <v>0</v>
      </c>
      <c r="M12" s="61"/>
    </row>
    <row r="13" spans="1:13" s="8" customFormat="1" ht="15" customHeight="1" x14ac:dyDescent="0.25">
      <c r="B13" s="24" t="s">
        <v>11</v>
      </c>
      <c r="C13" s="26">
        <f>98.3+25*10/1000+298*1.5/1000+L13</f>
        <v>101.9104328358209</v>
      </c>
      <c r="D13" s="25" t="s">
        <v>31</v>
      </c>
      <c r="G13" s="25">
        <v>33.5</v>
      </c>
      <c r="H13" s="58">
        <f t="shared" si="0"/>
        <v>0.36687755820895523</v>
      </c>
      <c r="K13" s="20" t="s">
        <v>11</v>
      </c>
      <c r="L13" s="72">
        <f>97.6/G13</f>
        <v>2.9134328358208954</v>
      </c>
      <c r="M13" s="61"/>
    </row>
    <row r="14" spans="1:13" s="8" customFormat="1" ht="15" customHeight="1" x14ac:dyDescent="0.25">
      <c r="B14" s="24" t="s">
        <v>13</v>
      </c>
      <c r="C14" s="26">
        <f>94.6+25*10/1000+298*1.5/1000+L14</f>
        <v>111.297</v>
      </c>
      <c r="D14" s="25" t="s">
        <v>31</v>
      </c>
      <c r="G14" s="25">
        <v>24.9</v>
      </c>
      <c r="H14" s="58">
        <f t="shared" si="0"/>
        <v>0.4006692</v>
      </c>
      <c r="K14" s="20" t="s">
        <v>13</v>
      </c>
      <c r="L14" s="60">
        <v>16</v>
      </c>
      <c r="M14" s="61">
        <v>11.3</v>
      </c>
    </row>
    <row r="15" spans="1:13" s="8" customFormat="1" ht="15" customHeight="1" x14ac:dyDescent="0.25">
      <c r="B15" s="24" t="s">
        <v>12</v>
      </c>
      <c r="C15" s="36">
        <f>97.5+25*10/1000+298*1.5/1000+L15</f>
        <v>105.047</v>
      </c>
      <c r="D15" s="25" t="s">
        <v>31</v>
      </c>
      <c r="G15" s="25">
        <v>20</v>
      </c>
      <c r="H15" s="58">
        <f t="shared" si="0"/>
        <v>0.37816919999999998</v>
      </c>
      <c r="K15" s="20" t="s">
        <v>12</v>
      </c>
      <c r="L15" s="74">
        <f>137/G15</f>
        <v>6.85</v>
      </c>
      <c r="M15" s="61"/>
    </row>
    <row r="16" spans="1:13" s="8" customFormat="1" ht="15" customHeight="1" x14ac:dyDescent="0.3">
      <c r="A16" s="83"/>
      <c r="B16" s="24" t="s">
        <v>14</v>
      </c>
      <c r="C16" s="36">
        <f>107+56.2</f>
        <v>163.19999999999999</v>
      </c>
      <c r="D16" s="25" t="s">
        <v>31</v>
      </c>
      <c r="G16" s="25">
        <v>29.3</v>
      </c>
      <c r="H16" s="58">
        <f t="shared" si="0"/>
        <v>0.58751999999999993</v>
      </c>
      <c r="K16" s="20" t="s">
        <v>14</v>
      </c>
      <c r="L16" s="60"/>
      <c r="M16" s="61"/>
    </row>
    <row r="17" spans="1:13" s="8" customFormat="1" ht="15" customHeight="1" x14ac:dyDescent="0.3">
      <c r="A17" s="83"/>
      <c r="B17" s="24" t="s">
        <v>22</v>
      </c>
      <c r="C17" s="36">
        <f>107+25*1/1000+298*0.1/1000+24.452</f>
        <v>131.5068</v>
      </c>
      <c r="D17" s="25" t="s">
        <v>31</v>
      </c>
      <c r="G17" s="25">
        <v>16.7</v>
      </c>
      <c r="H17" s="58">
        <f t="shared" si="0"/>
        <v>0.47342447999999998</v>
      </c>
      <c r="K17" s="20" t="s">
        <v>22</v>
      </c>
      <c r="L17" s="60"/>
      <c r="M17" s="61"/>
    </row>
    <row r="18" spans="1:13" s="8" customFormat="1" ht="15" customHeight="1" x14ac:dyDescent="0.25">
      <c r="B18" s="24" t="s">
        <v>15</v>
      </c>
      <c r="C18" s="81">
        <f>260+25*1/1000+298*0.1/1000</f>
        <v>260.0548</v>
      </c>
      <c r="D18" s="25" t="s">
        <v>31</v>
      </c>
      <c r="G18" s="25">
        <v>3.8</v>
      </c>
      <c r="H18" s="58">
        <f t="shared" si="0"/>
        <v>0.93619728000000002</v>
      </c>
      <c r="K18" s="20" t="s">
        <v>15</v>
      </c>
      <c r="L18" s="60"/>
      <c r="M18" s="61"/>
    </row>
    <row r="19" spans="1:13" s="8" customFormat="1" ht="15" customHeight="1" x14ac:dyDescent="0.25">
      <c r="B19" s="24" t="s">
        <v>16</v>
      </c>
      <c r="C19" s="26">
        <f>56.1+25*1/1000+298*0.1/1000+L19</f>
        <v>68.854799999999997</v>
      </c>
      <c r="D19" s="25" t="s">
        <v>31</v>
      </c>
      <c r="G19" s="25">
        <v>36.5</v>
      </c>
      <c r="H19" s="58">
        <f t="shared" si="0"/>
        <v>0.24787727999999998</v>
      </c>
      <c r="K19" s="20" t="s">
        <v>16</v>
      </c>
      <c r="L19" s="60">
        <v>12.7</v>
      </c>
      <c r="M19" s="61">
        <v>9.6</v>
      </c>
    </row>
    <row r="20" spans="1:13" s="8" customFormat="1" ht="15" customHeight="1" x14ac:dyDescent="0.25">
      <c r="B20" s="24" t="s">
        <v>17</v>
      </c>
      <c r="C20" s="26">
        <f>77.4+25*3/1000+298*0.6/1000+L20</f>
        <v>98.953800000000001</v>
      </c>
      <c r="D20" s="25" t="s">
        <v>31</v>
      </c>
      <c r="G20" s="25">
        <v>49.3</v>
      </c>
      <c r="H20" s="58">
        <f t="shared" si="0"/>
        <v>0.35623368</v>
      </c>
      <c r="K20" s="20" t="s">
        <v>17</v>
      </c>
      <c r="L20" s="60">
        <v>21.3</v>
      </c>
      <c r="M20" s="61"/>
    </row>
    <row r="21" spans="1:13" s="8" customFormat="1" ht="15" customHeight="1" x14ac:dyDescent="0.25">
      <c r="B21" s="24" t="s">
        <v>18</v>
      </c>
      <c r="C21" s="26">
        <f>106+25*2/1000+298*1.5/1000+L21</f>
        <v>115.89700000000001</v>
      </c>
      <c r="D21" s="25" t="s">
        <v>31</v>
      </c>
      <c r="G21" s="25">
        <v>12.1</v>
      </c>
      <c r="H21" s="58">
        <f t="shared" si="0"/>
        <v>0.41722919999999997</v>
      </c>
      <c r="K21" s="20" t="s">
        <v>18</v>
      </c>
      <c r="L21" s="60">
        <v>9.4</v>
      </c>
      <c r="M21" s="61">
        <v>4</v>
      </c>
    </row>
    <row r="22" spans="1:13" s="8" customFormat="1" ht="30.75" customHeight="1" x14ac:dyDescent="0.25">
      <c r="B22" s="24" t="s">
        <v>59</v>
      </c>
      <c r="C22" s="68">
        <f>(5.6)</f>
        <v>5.6</v>
      </c>
      <c r="D22" s="25" t="s">
        <v>31</v>
      </c>
      <c r="G22" s="25">
        <v>10</v>
      </c>
      <c r="H22" s="58">
        <f>(C22)/(1/3.6)/1000</f>
        <v>2.0159999999999997E-2</v>
      </c>
      <c r="K22" s="20" t="s">
        <v>19</v>
      </c>
      <c r="L22" s="72">
        <f>(5.6)</f>
        <v>5.6</v>
      </c>
      <c r="M22" s="61">
        <v>5.2</v>
      </c>
    </row>
    <row r="23" spans="1:13" s="8" customFormat="1" ht="15" customHeight="1" x14ac:dyDescent="0.25">
      <c r="B23" s="24" t="s">
        <v>20</v>
      </c>
      <c r="C23" s="70">
        <f>740/G23</f>
        <v>20</v>
      </c>
      <c r="D23" s="25" t="s">
        <v>31</v>
      </c>
      <c r="G23" s="25">
        <v>37</v>
      </c>
      <c r="H23" s="58">
        <f>(C23)/(1/3.6)/1000</f>
        <v>7.1999999999999995E-2</v>
      </c>
      <c r="K23" s="20" t="s">
        <v>20</v>
      </c>
      <c r="L23" s="73">
        <f>740/G23</f>
        <v>20</v>
      </c>
      <c r="M23" s="61"/>
    </row>
    <row r="24" spans="1:13" s="8" customFormat="1" ht="15" customHeight="1" x14ac:dyDescent="0.25">
      <c r="B24" s="27" t="s">
        <v>21</v>
      </c>
      <c r="C24" s="71">
        <v>32.200000000000003</v>
      </c>
      <c r="D24" s="28" t="s">
        <v>31</v>
      </c>
      <c r="G24" s="28">
        <v>20</v>
      </c>
      <c r="H24" s="59">
        <f>(C24)/(1/3.6)/1000</f>
        <v>0.11592</v>
      </c>
      <c r="K24" s="20" t="s">
        <v>21</v>
      </c>
      <c r="L24" s="73">
        <v>32.200000000000003</v>
      </c>
      <c r="M24" s="61"/>
    </row>
    <row r="25" spans="1:13" ht="15" customHeight="1" x14ac:dyDescent="0.25">
      <c r="B25" s="27" t="s">
        <v>39</v>
      </c>
      <c r="C25" s="87">
        <f>7378/75</f>
        <v>98.373333333333335</v>
      </c>
      <c r="D25" s="28" t="s">
        <v>75</v>
      </c>
      <c r="F25" s="4"/>
      <c r="G25" s="48"/>
      <c r="H25" s="49"/>
    </row>
    <row r="26" spans="1:13" ht="35.25" customHeight="1" x14ac:dyDescent="0.25">
      <c r="B26" s="21" t="s">
        <v>51</v>
      </c>
      <c r="C26" s="69">
        <f>INPUTS!D30</f>
        <v>0.2</v>
      </c>
      <c r="D26" s="23" t="s">
        <v>45</v>
      </c>
      <c r="F26" s="4"/>
      <c r="G26" s="44"/>
      <c r="H26" s="53"/>
    </row>
    <row r="27" spans="1:13" ht="15" customHeight="1" x14ac:dyDescent="0.25">
      <c r="B27" s="46" t="s">
        <v>28</v>
      </c>
      <c r="C27" s="47"/>
      <c r="D27" s="48"/>
      <c r="F27" s="4"/>
      <c r="G27" s="48"/>
      <c r="H27" s="49"/>
    </row>
    <row r="28" spans="1:13" ht="30" x14ac:dyDescent="0.25">
      <c r="B28" s="21" t="s">
        <v>40</v>
      </c>
      <c r="C28" s="30">
        <f ca="1">INDIRECT("BACKGROUND_DATA!c"&amp;40+BACKGROUND_DATA!B$37)</f>
        <v>0.23766666666666666</v>
      </c>
      <c r="D28" s="23" t="s">
        <v>45</v>
      </c>
      <c r="F28" s="4"/>
      <c r="G28" s="52"/>
      <c r="H28" s="53"/>
    </row>
    <row r="29" spans="1:13" ht="15" customHeight="1" x14ac:dyDescent="0.25">
      <c r="B29" s="46" t="s">
        <v>28</v>
      </c>
      <c r="C29" s="50" t="str">
        <f ca="1">INDIRECT("BACKGROUND_DATA!b"&amp;40+BACKGROUND_DATA!B$37)</f>
        <v>Austria</v>
      </c>
      <c r="D29" s="48"/>
      <c r="F29" s="4"/>
      <c r="G29" s="48"/>
      <c r="H29" s="49"/>
    </row>
    <row r="30" spans="1:13" ht="23.25" customHeight="1" x14ac:dyDescent="0.25">
      <c r="B30" s="51" t="s">
        <v>41</v>
      </c>
      <c r="C30" s="52"/>
      <c r="D30" s="52"/>
      <c r="F30" s="4"/>
      <c r="G30" s="52"/>
      <c r="H30" s="53"/>
    </row>
    <row r="31" spans="1:13" ht="15" customHeight="1" x14ac:dyDescent="0.25">
      <c r="B31" s="31" t="s">
        <v>34</v>
      </c>
      <c r="C31" s="63">
        <v>1.4E-2</v>
      </c>
      <c r="D31" s="25" t="s">
        <v>45</v>
      </c>
      <c r="F31" s="4"/>
      <c r="G31" s="45"/>
      <c r="H31" s="54"/>
    </row>
    <row r="32" spans="1:13" ht="15" customHeight="1" x14ac:dyDescent="0.25">
      <c r="B32" s="31" t="s">
        <v>35</v>
      </c>
      <c r="C32" s="82">
        <f>0.037</f>
        <v>3.6999999999999998E-2</v>
      </c>
      <c r="D32" s="25" t="s">
        <v>45</v>
      </c>
      <c r="F32" s="4"/>
      <c r="G32" s="45"/>
      <c r="H32" s="54"/>
    </row>
    <row r="33" spans="2:8" ht="15" customHeight="1" x14ac:dyDescent="0.25">
      <c r="B33" s="29" t="s">
        <v>52</v>
      </c>
      <c r="C33" s="28">
        <f>18.5/1000</f>
        <v>1.8499999999999999E-2</v>
      </c>
      <c r="D33" s="28" t="s">
        <v>45</v>
      </c>
      <c r="F33" s="4"/>
      <c r="G33" s="48"/>
      <c r="H33" s="49"/>
    </row>
    <row r="34" spans="2:8" x14ac:dyDescent="0.25">
      <c r="B34" s="18"/>
    </row>
    <row r="35" spans="2:8" x14ac:dyDescent="0.25">
      <c r="B35" s="4"/>
      <c r="C35" s="7"/>
    </row>
    <row r="36" spans="2:8" ht="15.75" thickBot="1" x14ac:dyDescent="0.3">
      <c r="B36" s="32" t="s">
        <v>33</v>
      </c>
    </row>
    <row r="37" spans="2:8" x14ac:dyDescent="0.25">
      <c r="B37" s="16"/>
      <c r="C37" s="16"/>
    </row>
    <row r="38" spans="2:8" x14ac:dyDescent="0.25">
      <c r="B38" s="13"/>
      <c r="C38" s="17" t="s">
        <v>23</v>
      </c>
    </row>
    <row r="39" spans="2:8" ht="15.75" thickBot="1" x14ac:dyDescent="0.3">
      <c r="B39" s="14" t="s">
        <v>28</v>
      </c>
      <c r="C39" s="14" t="s">
        <v>44</v>
      </c>
    </row>
    <row r="40" spans="2:8" x14ac:dyDescent="0.25">
      <c r="B40" s="88" t="s">
        <v>85</v>
      </c>
      <c r="C40" s="90">
        <v>0.23766666666666666</v>
      </c>
      <c r="H40" s="89"/>
    </row>
    <row r="41" spans="2:8" x14ac:dyDescent="0.25">
      <c r="B41" s="15" t="s">
        <v>86</v>
      </c>
      <c r="C41" s="91">
        <v>0.25566666666666665</v>
      </c>
      <c r="H41" s="89"/>
    </row>
    <row r="42" spans="2:8" x14ac:dyDescent="0.25">
      <c r="B42" s="15" t="s">
        <v>87</v>
      </c>
      <c r="C42" s="91">
        <v>0.95699999999999996</v>
      </c>
      <c r="H42" s="89"/>
    </row>
    <row r="43" spans="2:8" x14ac:dyDescent="0.25">
      <c r="B43" s="15" t="s">
        <v>88</v>
      </c>
      <c r="C43" s="91">
        <v>0.24166666666666667</v>
      </c>
      <c r="H43" s="89"/>
    </row>
    <row r="44" spans="2:8" x14ac:dyDescent="0.25">
      <c r="B44" s="15" t="s">
        <v>89</v>
      </c>
      <c r="C44" s="91">
        <v>0.87133333333333329</v>
      </c>
      <c r="H44" s="89"/>
    </row>
    <row r="45" spans="2:8" x14ac:dyDescent="0.25">
      <c r="B45" s="15" t="s">
        <v>90</v>
      </c>
      <c r="C45" s="91">
        <v>0.91300000000000003</v>
      </c>
      <c r="H45" s="89"/>
    </row>
    <row r="46" spans="2:8" x14ac:dyDescent="0.25">
      <c r="B46" s="15" t="s">
        <v>91</v>
      </c>
      <c r="C46" s="91">
        <v>0.36199999999999999</v>
      </c>
      <c r="H46" s="89"/>
    </row>
    <row r="47" spans="2:8" x14ac:dyDescent="0.25">
      <c r="B47" s="15" t="s">
        <v>92</v>
      </c>
      <c r="C47" s="91">
        <v>7.9273333333333333</v>
      </c>
      <c r="H47" s="89"/>
    </row>
    <row r="48" spans="2:8" x14ac:dyDescent="0.25">
      <c r="B48" s="15" t="s">
        <v>93</v>
      </c>
      <c r="C48" s="91">
        <v>0.20033333333333334</v>
      </c>
      <c r="H48" s="89"/>
    </row>
    <row r="49" spans="2:8" x14ac:dyDescent="0.25">
      <c r="B49" s="15" t="s">
        <v>94</v>
      </c>
      <c r="C49" s="91">
        <v>9.633333333333334E-2</v>
      </c>
      <c r="H49" s="89"/>
    </row>
    <row r="50" spans="2:8" x14ac:dyDescent="0.25">
      <c r="B50" s="15" t="s">
        <v>95</v>
      </c>
      <c r="C50" s="91">
        <v>0.63966666666666672</v>
      </c>
      <c r="H50" s="89"/>
    </row>
    <row r="51" spans="2:8" x14ac:dyDescent="0.25">
      <c r="B51" s="15" t="s">
        <v>96</v>
      </c>
      <c r="C51" s="91">
        <v>0.85099999999999998</v>
      </c>
      <c r="H51" s="89"/>
    </row>
    <row r="52" spans="2:8" x14ac:dyDescent="0.25">
      <c r="B52" s="15" t="s">
        <v>97</v>
      </c>
      <c r="C52" s="91">
        <v>0.35799999999999998</v>
      </c>
      <c r="H52" s="89"/>
    </row>
    <row r="53" spans="2:8" x14ac:dyDescent="0.25">
      <c r="B53" s="15" t="s">
        <v>98</v>
      </c>
      <c r="C53" s="90">
        <v>0.54900000000000004</v>
      </c>
      <c r="H53" s="89"/>
    </row>
    <row r="54" spans="2:8" x14ac:dyDescent="0.25">
      <c r="B54" s="15" t="s">
        <v>99</v>
      </c>
      <c r="C54" s="91">
        <v>0.45700000000000002</v>
      </c>
      <c r="H54" s="89"/>
    </row>
    <row r="55" spans="2:8" x14ac:dyDescent="0.25">
      <c r="B55" s="15" t="s">
        <v>100</v>
      </c>
      <c r="C55" s="91">
        <v>0.15266666666666667</v>
      </c>
      <c r="H55" s="89"/>
    </row>
    <row r="56" spans="2:8" x14ac:dyDescent="0.25">
      <c r="B56" s="15" t="s">
        <v>101</v>
      </c>
      <c r="C56" s="91">
        <v>0.15533333333333332</v>
      </c>
      <c r="H56" s="89"/>
    </row>
    <row r="57" spans="2:8" x14ac:dyDescent="0.25">
      <c r="B57" s="15" t="s">
        <v>102</v>
      </c>
      <c r="C57" s="91">
        <v>0.14899999999999999</v>
      </c>
      <c r="H57" s="89"/>
    </row>
    <row r="58" spans="2:8" x14ac:dyDescent="0.25">
      <c r="B58" s="15" t="s">
        <v>103</v>
      </c>
      <c r="C58" s="91">
        <v>1.1126666666666667</v>
      </c>
      <c r="H58" s="89"/>
    </row>
    <row r="59" spans="2:8" x14ac:dyDescent="0.25">
      <c r="B59" s="15" t="s">
        <v>104</v>
      </c>
      <c r="C59" s="91">
        <v>0.49066666666666664</v>
      </c>
      <c r="H59" s="89"/>
    </row>
    <row r="60" spans="2:8" x14ac:dyDescent="0.25">
      <c r="B60" s="15" t="s">
        <v>105</v>
      </c>
      <c r="C60" s="91">
        <v>1.109</v>
      </c>
      <c r="H60" s="89"/>
    </row>
    <row r="61" spans="2:8" x14ac:dyDescent="0.25">
      <c r="B61" s="15" t="s">
        <v>106</v>
      </c>
      <c r="C61" s="91">
        <v>0.39300000000000002</v>
      </c>
      <c r="H61" s="89"/>
    </row>
    <row r="62" spans="2:8" x14ac:dyDescent="0.25">
      <c r="B62" s="15" t="s">
        <v>107</v>
      </c>
      <c r="C62" s="91">
        <v>0.66466666666666663</v>
      </c>
      <c r="H62" s="89"/>
    </row>
    <row r="63" spans="2:8" x14ac:dyDescent="0.25">
      <c r="B63" s="15" t="s">
        <v>114</v>
      </c>
      <c r="C63" s="91">
        <v>0.26300000000000001</v>
      </c>
      <c r="H63" s="89"/>
    </row>
    <row r="64" spans="2:8" x14ac:dyDescent="0.25">
      <c r="B64" s="15" t="s">
        <v>112</v>
      </c>
      <c r="C64" s="91">
        <v>0.44333333333333336</v>
      </c>
      <c r="H64" s="89"/>
    </row>
    <row r="65" spans="2:8" x14ac:dyDescent="0.25">
      <c r="B65" s="15" t="s">
        <v>111</v>
      </c>
      <c r="C65" s="91">
        <v>0.39166666666666666</v>
      </c>
      <c r="E65" s="4"/>
      <c r="F65" s="4"/>
      <c r="H65" s="89"/>
    </row>
    <row r="66" spans="2:8" x14ac:dyDescent="0.25">
      <c r="B66" s="15" t="s">
        <v>110</v>
      </c>
      <c r="C66" s="91">
        <v>3.833333333333333E-2</v>
      </c>
      <c r="H66" s="89"/>
    </row>
    <row r="67" spans="2:8" x14ac:dyDescent="0.25">
      <c r="B67" s="15" t="s">
        <v>109</v>
      </c>
      <c r="C67" s="91">
        <v>0.6</v>
      </c>
      <c r="H67" s="89"/>
    </row>
    <row r="68" spans="2:8" ht="15.75" thickBot="1" x14ac:dyDescent="0.3">
      <c r="B68" s="15" t="s">
        <v>108</v>
      </c>
      <c r="C68" s="91">
        <v>0.46033333333333332</v>
      </c>
      <c r="G68" s="8"/>
      <c r="H68" s="89"/>
    </row>
    <row r="69" spans="2:8" ht="15.75" thickBot="1" x14ac:dyDescent="0.3">
      <c r="B69" s="67" t="s">
        <v>69</v>
      </c>
      <c r="C69" s="161">
        <v>1</v>
      </c>
      <c r="G69" s="8"/>
      <c r="H69" s="8"/>
    </row>
    <row r="70" spans="2:8" ht="15.75" thickBot="1" x14ac:dyDescent="0.3">
      <c r="B70" s="67" t="s">
        <v>70</v>
      </c>
      <c r="C70" s="161">
        <v>1</v>
      </c>
      <c r="G70" s="8"/>
      <c r="H70" s="8"/>
    </row>
    <row r="71" spans="2:8" ht="15.75" thickBot="1" x14ac:dyDescent="0.3">
      <c r="B71" s="67" t="s">
        <v>71</v>
      </c>
      <c r="C71" s="161">
        <v>1</v>
      </c>
      <c r="G71" s="8"/>
      <c r="H71" s="8"/>
    </row>
    <row r="72" spans="2:8" ht="15.75" thickBot="1" x14ac:dyDescent="0.3">
      <c r="B72" s="67" t="s">
        <v>72</v>
      </c>
      <c r="C72" s="161">
        <v>1</v>
      </c>
      <c r="G72" s="8"/>
      <c r="H72" s="8"/>
    </row>
    <row r="73" spans="2:8" ht="15.75" thickBot="1" x14ac:dyDescent="0.3">
      <c r="B73" s="67" t="s">
        <v>73</v>
      </c>
      <c r="C73" s="161">
        <v>1</v>
      </c>
      <c r="G73" s="8"/>
      <c r="H73" s="8"/>
    </row>
    <row r="74" spans="2:8" ht="15.75" thickBot="1" x14ac:dyDescent="0.3">
      <c r="G74" s="8"/>
      <c r="H74" s="8"/>
    </row>
    <row r="75" spans="2:8" x14ac:dyDescent="0.25">
      <c r="B75" s="76"/>
      <c r="C75" s="77"/>
    </row>
    <row r="76" spans="2:8" ht="15.75" thickBot="1" x14ac:dyDescent="0.3">
      <c r="B76" s="78" t="s">
        <v>38</v>
      </c>
      <c r="C76" s="14" t="s">
        <v>115</v>
      </c>
    </row>
    <row r="77" spans="2:8" x14ac:dyDescent="0.25">
      <c r="B77" s="75" t="s">
        <v>64</v>
      </c>
      <c r="C77" s="15">
        <f>39/30</f>
        <v>1.3</v>
      </c>
    </row>
    <row r="78" spans="2:8" ht="15.75" thickBot="1" x14ac:dyDescent="0.3">
      <c r="B78" s="75" t="s">
        <v>117</v>
      </c>
      <c r="C78" s="15">
        <f>54/30</f>
        <v>1.8</v>
      </c>
    </row>
    <row r="79" spans="2:8" ht="15.75" thickBot="1" x14ac:dyDescent="0.3">
      <c r="B79" s="67" t="s">
        <v>69</v>
      </c>
      <c r="C79" s="161"/>
    </row>
    <row r="80" spans="2:8" ht="15.75" thickBot="1" x14ac:dyDescent="0.3">
      <c r="B80" s="67" t="s">
        <v>70</v>
      </c>
      <c r="C80" s="161"/>
    </row>
    <row r="81" spans="2:3" ht="15.75" thickBot="1" x14ac:dyDescent="0.3">
      <c r="B81" s="67" t="s">
        <v>71</v>
      </c>
      <c r="C81" s="161"/>
    </row>
    <row r="82" spans="2:3" ht="15.75" thickBot="1" x14ac:dyDescent="0.3">
      <c r="B82" s="67" t="s">
        <v>72</v>
      </c>
      <c r="C82" s="161"/>
    </row>
    <row r="83" spans="2:3" ht="15.75" thickBot="1" x14ac:dyDescent="0.3">
      <c r="B83" s="67" t="s">
        <v>73</v>
      </c>
      <c r="C83" s="161"/>
    </row>
  </sheetData>
  <sortState ref="B40:E53">
    <sortCondition ref="B40:B53"/>
  </sortState>
  <pageMargins left="0.7" right="0.7" top="0.75" bottom="0.75" header="0.3" footer="0.3"/>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J28"/>
  <sheetViews>
    <sheetView showGridLines="0" workbookViewId="0">
      <selection activeCell="B13" sqref="B13"/>
    </sheetView>
  </sheetViews>
  <sheetFormatPr defaultColWidth="8.7109375" defaultRowHeight="15" x14ac:dyDescent="0.25"/>
  <cols>
    <col min="1" max="1" width="8.7109375" style="93"/>
    <col min="2" max="2" width="98.42578125" style="93" customWidth="1"/>
    <col min="3" max="16384" width="8.7109375" style="93"/>
  </cols>
  <sheetData>
    <row r="1" spans="2:10" x14ac:dyDescent="0.25">
      <c r="B1" s="92"/>
    </row>
    <row r="2" spans="2:10" ht="21" x14ac:dyDescent="0.35">
      <c r="B2" s="94" t="s">
        <v>58</v>
      </c>
      <c r="C2" s="94"/>
      <c r="D2" s="94"/>
      <c r="E2" s="94"/>
      <c r="F2" s="94"/>
      <c r="G2" s="94"/>
      <c r="H2" s="95"/>
      <c r="I2" s="95"/>
      <c r="J2" s="95"/>
    </row>
    <row r="4" spans="2:10" ht="30" x14ac:dyDescent="0.25">
      <c r="B4" s="96" t="s">
        <v>36</v>
      </c>
    </row>
    <row r="5" spans="2:10" x14ac:dyDescent="0.25">
      <c r="B5" s="96"/>
    </row>
    <row r="6" spans="2:10" ht="45" x14ac:dyDescent="0.25">
      <c r="B6" s="96" t="s">
        <v>80</v>
      </c>
    </row>
    <row r="7" spans="2:10" x14ac:dyDescent="0.25">
      <c r="B7" s="96"/>
    </row>
    <row r="8" spans="2:10" ht="319.5" customHeight="1" x14ac:dyDescent="0.25">
      <c r="B8" s="97" t="s">
        <v>82</v>
      </c>
    </row>
    <row r="9" spans="2:10" x14ac:dyDescent="0.25">
      <c r="B9" s="96"/>
    </row>
    <row r="10" spans="2:10" x14ac:dyDescent="0.25">
      <c r="B10" s="98" t="s">
        <v>53</v>
      </c>
    </row>
    <row r="11" spans="2:10" ht="114.75" customHeight="1" x14ac:dyDescent="0.25">
      <c r="B11" s="97" t="s">
        <v>83</v>
      </c>
    </row>
    <row r="12" spans="2:10" ht="80.25" customHeight="1" x14ac:dyDescent="0.25">
      <c r="B12" s="97" t="s">
        <v>113</v>
      </c>
    </row>
    <row r="13" spans="2:10" ht="398.25" customHeight="1" x14ac:dyDescent="0.25">
      <c r="B13" s="97" t="s">
        <v>84</v>
      </c>
    </row>
    <row r="14" spans="2:10" x14ac:dyDescent="0.25">
      <c r="B14" s="99"/>
    </row>
    <row r="15" spans="2:10" x14ac:dyDescent="0.25">
      <c r="B15" s="100"/>
    </row>
    <row r="16" spans="2:10" x14ac:dyDescent="0.25">
      <c r="B16" s="101"/>
    </row>
    <row r="17" spans="2:2" x14ac:dyDescent="0.25">
      <c r="B17" s="101"/>
    </row>
    <row r="18" spans="2:2" x14ac:dyDescent="0.25">
      <c r="B18" s="101"/>
    </row>
    <row r="19" spans="2:2" x14ac:dyDescent="0.25">
      <c r="B19" s="101"/>
    </row>
    <row r="20" spans="2:2" x14ac:dyDescent="0.25">
      <c r="B20" s="101"/>
    </row>
    <row r="21" spans="2:2" x14ac:dyDescent="0.25">
      <c r="B21" s="101"/>
    </row>
    <row r="22" spans="2:2" x14ac:dyDescent="0.25">
      <c r="B22" s="101"/>
    </row>
    <row r="23" spans="2:2" x14ac:dyDescent="0.25">
      <c r="B23" s="101"/>
    </row>
    <row r="24" spans="2:2" x14ac:dyDescent="0.25">
      <c r="B24" s="101"/>
    </row>
    <row r="25" spans="2:2" x14ac:dyDescent="0.25">
      <c r="B25" s="101"/>
    </row>
    <row r="26" spans="2:2" x14ac:dyDescent="0.25">
      <c r="B26" s="101"/>
    </row>
    <row r="27" spans="2:2" x14ac:dyDescent="0.25">
      <c r="B27" s="101"/>
    </row>
    <row r="28" spans="2:2" x14ac:dyDescent="0.25">
      <c r="B28" s="102"/>
    </row>
  </sheetData>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INPUTS</vt:lpstr>
      <vt:lpstr>Results</vt:lpstr>
      <vt:lpstr>BACKGROUND_DATA</vt:lpstr>
      <vt:lpstr>METHODS, SOURCES, GUIDE</vt:lpstr>
      <vt:lpstr>BACKGROUND_DATA!dataset1574metaInformation</vt:lpstr>
      <vt:lpstr>BACKGROUND_DATA!dataset5889metaInformation</vt:lpstr>
    </vt:vector>
  </TitlesOfParts>
  <Company>VTT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Häkkinen Tarja</dc:creator>
  <cp:lastModifiedBy>Fatima Zarrin</cp:lastModifiedBy>
  <dcterms:created xsi:type="dcterms:W3CDTF">2019-02-27T09:45:47Z</dcterms:created>
  <dcterms:modified xsi:type="dcterms:W3CDTF">2020-02-13T09:15:06Z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